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5" windowWidth="14430" windowHeight="12855" activeTab="0"/>
  </bookViews>
  <sheets>
    <sheet name="Main" sheetId="1" r:id="rId1"/>
    <sheet name="Assist" sheetId="2" state="hidden" r:id="rId2"/>
    <sheet name="Sheet1" sheetId="3" r:id="rId3"/>
  </sheets>
  <definedNames>
    <definedName name="_xlnm.Print_Area" localSheetId="0">'Main'!$A$1:$E$48</definedName>
  </definedNames>
  <calcPr fullCalcOnLoad="1"/>
</workbook>
</file>

<file path=xl/sharedStrings.xml><?xml version="1.0" encoding="utf-8"?>
<sst xmlns="http://schemas.openxmlformats.org/spreadsheetml/2006/main" count="108" uniqueCount="103">
  <si>
    <t>1.</t>
  </si>
  <si>
    <t>Correct technical decisions</t>
  </si>
  <si>
    <t>Technical competence</t>
  </si>
  <si>
    <t>2.</t>
  </si>
  <si>
    <t>Correct use of cert. Documents</t>
  </si>
  <si>
    <t>3.</t>
  </si>
  <si>
    <t>Resources</t>
  </si>
  <si>
    <t>Technical equipment</t>
  </si>
  <si>
    <t>4.</t>
  </si>
  <si>
    <t>Management</t>
  </si>
  <si>
    <t>5.</t>
  </si>
  <si>
    <t>Unadjusted total score:</t>
  </si>
  <si>
    <t>2.2</t>
  </si>
  <si>
    <t>6.</t>
  </si>
  <si>
    <t>7.</t>
  </si>
  <si>
    <t>Correct technical decision scores</t>
  </si>
  <si>
    <t>Technical competence scores</t>
  </si>
  <si>
    <t>Technical equipment scores</t>
  </si>
  <si>
    <t>Average:</t>
  </si>
  <si>
    <t>Number of element scores of 1+ or less</t>
  </si>
  <si>
    <t>Main:</t>
  </si>
  <si>
    <t>Technical:</t>
  </si>
  <si>
    <t>Total score calculation</t>
  </si>
  <si>
    <t>Total score cleaned for element scores of 1+ or less in Main Part Only:</t>
  </si>
  <si>
    <t>Score cleaned from tech part</t>
  </si>
  <si>
    <t>score</t>
  </si>
  <si>
    <t>Total score cleaned for minimum categories:</t>
  </si>
  <si>
    <t xml:space="preserve"> clean total score for 1+ in tech part</t>
  </si>
  <si>
    <t>Actual total score:</t>
  </si>
  <si>
    <t>Correct certification outcomes</t>
  </si>
  <si>
    <t>Administrative competence</t>
  </si>
  <si>
    <t>Facilities</t>
  </si>
  <si>
    <t>Administration equipment</t>
  </si>
  <si>
    <t>Technical information</t>
  </si>
  <si>
    <t>Certification staff</t>
  </si>
  <si>
    <t>Correct handling of complaints</t>
  </si>
  <si>
    <t>Correct entry of certification info</t>
  </si>
  <si>
    <t>Controlled cert. Documents</t>
  </si>
  <si>
    <t>Mgmt of technical information</t>
  </si>
  <si>
    <t>Mgmt of certification documents</t>
  </si>
  <si>
    <t>Mgmt of electronic cert. Info</t>
  </si>
  <si>
    <t>Mgmt of certification staff</t>
  </si>
  <si>
    <t>Review period calculation:</t>
  </si>
  <si>
    <t>0 to 1.8</t>
  </si>
  <si>
    <t>1.9 to 2.3</t>
  </si>
  <si>
    <t>2.4 to 2.8</t>
  </si>
  <si>
    <t>2.9 to 3.0</t>
  </si>
  <si>
    <t>Final Outcome:</t>
  </si>
  <si>
    <t>Commitment to improvement</t>
  </si>
  <si>
    <t>Number 0f "1+"s</t>
  </si>
  <si>
    <t>Technical Performance</t>
  </si>
  <si>
    <t>Administrative Performance</t>
  </si>
  <si>
    <t>2.1</t>
  </si>
  <si>
    <t>3.2</t>
  </si>
  <si>
    <t>3.3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</si>
  <si>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</si>
  <si>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</si>
  <si>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</si>
  <si>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</si>
  <si>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</si>
  <si>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</si>
  <si>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</si>
  <si>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</si>
  <si>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</si>
  <si>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</si>
  <si>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</si>
  <si>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</si>
  <si>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</si>
  <si>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</si>
  <si>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</si>
  <si>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Delegated QMS role</t>
  </si>
  <si>
    <t>Internal assessments</t>
  </si>
  <si>
    <t>Escalation process</t>
  </si>
  <si>
    <t>I/O Number</t>
  </si>
  <si>
    <t>Certification Type</t>
  </si>
  <si>
    <t>Comments (this may include IO action plan):</t>
  </si>
  <si>
    <t>Mgmt of competence</t>
  </si>
  <si>
    <t>Mgmt of facilities</t>
  </si>
  <si>
    <t>Mgmt of equipment</t>
  </si>
  <si>
    <t>Mgmt of time</t>
  </si>
  <si>
    <t>Commitment to the QMS</t>
  </si>
  <si>
    <t>Job Number:</t>
  </si>
  <si>
    <t>Assessment Date:</t>
  </si>
  <si>
    <t xml:space="preserve">I/O Delegate Name:                                                       </t>
  </si>
  <si>
    <r>
      <rPr>
        <sz val="10"/>
        <rFont val="Arial"/>
        <family val="2"/>
      </rPr>
      <t>IO/Delegate Signature:</t>
    </r>
    <r>
      <rPr>
        <b/>
        <sz val="10"/>
        <rFont val="Arial"/>
        <family val="2"/>
      </rPr>
      <t xml:space="preserve">                                              </t>
    </r>
    <r>
      <rPr>
        <sz val="10"/>
        <rFont val="Arial"/>
        <family val="2"/>
      </rPr>
      <t xml:space="preserve">     </t>
    </r>
  </si>
  <si>
    <t>Ownership and Accountability</t>
  </si>
  <si>
    <t>Performance Improvement</t>
  </si>
  <si>
    <t>I/O Performance Assessment check sheet</t>
  </si>
  <si>
    <t>Comments</t>
  </si>
  <si>
    <t>Conflict of Interest responsibilities</t>
  </si>
  <si>
    <t>I/O Name:</t>
  </si>
  <si>
    <t>N/C Safety</t>
  </si>
  <si>
    <t>N/C Technical</t>
  </si>
  <si>
    <t>N/C Administration</t>
  </si>
  <si>
    <t>Compliant</t>
  </si>
  <si>
    <t>N/A</t>
  </si>
  <si>
    <t>WoF</t>
  </si>
  <si>
    <t>CoF</t>
  </si>
  <si>
    <t>Used Entry</t>
  </si>
  <si>
    <t>New Entry</t>
  </si>
  <si>
    <t>LVV</t>
  </si>
  <si>
    <t>Repair</t>
  </si>
  <si>
    <t>HVS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</si>
</sst>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-yyyy"/>
    <numFmt numFmtId="166" formatCode="[$-1409]dddd\,\ d\ mmmm\ yyyy"/>
  </numFmts>
  <fonts count="41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" fontId="0" fillId="0" borderId="0" xfId="0" applyNumberFormat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>
      <alignment/>
    </xf>
    <xf numFmtId="0" fontId="2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/>
      <protection hidden="1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/>
      <protection hidden="1"/>
    </xf>
    <xf numFmtId="0" fontId="0" fillId="0" borderId="13" xfId="0" applyFont="1" applyBorder="1" applyAlignment="1">
      <alignment horizontal="left" vertical="justify" wrapText="1"/>
    </xf>
    <xf numFmtId="0" fontId="0" fillId="35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49" fontId="5" fillId="10" borderId="17" xfId="0" applyNumberFormat="1" applyFont="1" applyFill="1" applyBorder="1" applyAlignment="1" applyProtection="1">
      <alignment horizontal="center" vertical="center"/>
      <protection hidden="1"/>
    </xf>
    <xf numFmtId="0" fontId="5" fillId="10" borderId="18" xfId="0" applyFont="1" applyFill="1" applyBorder="1" applyAlignment="1" applyProtection="1">
      <alignment vertical="center"/>
      <protection hidden="1"/>
    </xf>
    <xf numFmtId="0" fontId="3" fillId="10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10" borderId="19" xfId="0" applyNumberFormat="1" applyFont="1" applyFill="1" applyBorder="1" applyAlignment="1" applyProtection="1">
      <alignment horizontal="center" vertical="center"/>
      <protection hidden="1"/>
    </xf>
    <xf numFmtId="0" fontId="5" fillId="10" borderId="20" xfId="0" applyFont="1" applyFill="1" applyBorder="1" applyAlignment="1" applyProtection="1">
      <alignment vertical="center"/>
      <protection hidden="1"/>
    </xf>
    <xf numFmtId="0" fontId="3" fillId="1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21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>
      <alignment horizontal="left" vertical="center" wrapText="1"/>
    </xf>
    <xf numFmtId="0" fontId="0" fillId="10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19" xfId="0" applyNumberFormat="1" applyFont="1" applyFill="1" applyBorder="1" applyAlignment="1" applyProtection="1">
      <alignment horizontal="left" vertical="center"/>
      <protection hidden="1"/>
    </xf>
    <xf numFmtId="0" fontId="5" fillId="10" borderId="20" xfId="0" applyFont="1" applyFill="1" applyBorder="1" applyAlignment="1" applyProtection="1">
      <alignment horizontal="left" vertical="center"/>
      <protection hidden="1"/>
    </xf>
    <xf numFmtId="0" fontId="5" fillId="10" borderId="21" xfId="0" applyFont="1" applyFill="1" applyBorder="1" applyAlignment="1" applyProtection="1">
      <alignment horizontal="left" vertical="center"/>
      <protection hidden="1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3" fillId="10" borderId="15" xfId="0" applyFont="1" applyFill="1" applyBorder="1" applyAlignment="1" applyProtection="1">
      <alignment horizontal="center" wrapText="1"/>
      <protection hidden="1"/>
    </xf>
    <xf numFmtId="0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16" borderId="19" xfId="0" applyFont="1" applyFill="1" applyBorder="1" applyAlignment="1" applyProtection="1">
      <alignment horizontal="center" vertical="top"/>
      <protection hidden="1"/>
    </xf>
    <xf numFmtId="0" fontId="4" fillId="16" borderId="20" xfId="0" applyFont="1" applyFill="1" applyBorder="1" applyAlignment="1" applyProtection="1">
      <alignment horizontal="center" vertical="top"/>
      <protection hidden="1"/>
    </xf>
    <xf numFmtId="0" fontId="4" fillId="16" borderId="26" xfId="0" applyFont="1" applyFill="1" applyBorder="1" applyAlignment="1" applyProtection="1">
      <alignment horizontal="center" vertical="top"/>
      <protection hidden="1"/>
    </xf>
    <xf numFmtId="0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16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7" xfId="0" applyNumberFormat="1" applyFont="1" applyBorder="1" applyAlignment="1" applyProtection="1">
      <alignment horizontal="left" vertical="center"/>
      <protection hidden="1"/>
    </xf>
    <xf numFmtId="0" fontId="0" fillId="0" borderId="28" xfId="0" applyNumberFormat="1" applyFont="1" applyBorder="1" applyAlignment="1" applyProtection="1">
      <alignment horizontal="left" vertical="center"/>
      <protection hidden="1"/>
    </xf>
    <xf numFmtId="0" fontId="0" fillId="0" borderId="14" xfId="0" applyNumberFormat="1" applyFont="1" applyBorder="1" applyAlignment="1" applyProtection="1">
      <alignment horizontal="left" vertical="center"/>
      <protection hidden="1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left"/>
      <protection hidden="1"/>
    </xf>
    <xf numFmtId="0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NumberFormat="1" applyFont="1" applyBorder="1" applyAlignment="1" applyProtection="1">
      <alignment horizontal="left" vertical="top" wrapText="1"/>
      <protection hidden="1"/>
    </xf>
    <xf numFmtId="0" fontId="0" fillId="0" borderId="31" xfId="0" applyNumberFormat="1" applyFont="1" applyBorder="1" applyAlignment="1" applyProtection="1">
      <alignment horizontal="left" vertical="top" wrapText="1"/>
      <protection hidden="1"/>
    </xf>
    <xf numFmtId="0" fontId="0" fillId="0" borderId="32" xfId="0" applyNumberFormat="1" applyFont="1" applyBorder="1" applyAlignment="1" applyProtection="1">
      <alignment horizontal="left" vertical="top" wrapText="1"/>
      <protection hidden="1"/>
    </xf>
    <xf numFmtId="0" fontId="0" fillId="0" borderId="33" xfId="0" applyNumberFormat="1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16" xfId="0" applyNumberFormat="1" applyFont="1" applyBorder="1" applyAlignment="1" applyProtection="1">
      <alignment horizontal="left" vertical="top" wrapText="1"/>
      <protection hidden="1"/>
    </xf>
    <xf numFmtId="0" fontId="0" fillId="0" borderId="29" xfId="0" applyNumberFormat="1" applyFont="1" applyBorder="1" applyAlignment="1" applyProtection="1">
      <alignment horizontal="left" vertical="top" wrapText="1"/>
      <protection hidden="1"/>
    </xf>
    <xf numFmtId="0" fontId="0" fillId="0" borderId="34" xfId="0" applyNumberFormat="1" applyFont="1" applyBorder="1" applyAlignment="1" applyProtection="1">
      <alignment horizontal="left" vertical="top" wrapText="1"/>
      <protection hidden="1"/>
    </xf>
    <xf numFmtId="0" fontId="0" fillId="0" borderId="22" xfId="0" applyNumberFormat="1" applyFont="1" applyBorder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9FF"/>
      <rgbColor rgb="00FFFFCC"/>
      <rgbColor rgb="00660066"/>
      <rgbColor rgb="00FF8080"/>
      <rgbColor rgb="000066CC"/>
      <rgbColor rgb="00CCCCFF"/>
      <rgbColor rgb="0000456A"/>
      <rgbColor rgb="00FF00FF"/>
      <rgbColor rgb="00FFFF00"/>
      <rgbColor rgb="0000FFFF"/>
      <rgbColor rgb="00800080"/>
      <rgbColor rgb="00800000"/>
      <rgbColor rgb="00008080"/>
      <rgbColor rgb="0000598A"/>
      <rgbColor rgb="0000CCFF"/>
      <rgbColor rgb="00CCFFFF"/>
      <rgbColor rgb="00DCE77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9"/>
  <sheetViews>
    <sheetView tabSelected="1" view="pageBreakPreview" zoomScaleNormal="80" zoomScaleSheetLayoutView="100" workbookViewId="0" topLeftCell="A1">
      <selection activeCell="D6" sqref="D6"/>
    </sheetView>
  </sheetViews>
  <sheetFormatPr defaultColWidth="9.140625" defaultRowHeight="12.75"/>
  <cols>
    <col min="1" max="1" width="4.28125" style="20" customWidth="1"/>
    <col min="2" max="2" width="19.28125" style="20" customWidth="1"/>
    <col min="3" max="3" width="12.00390625" style="20" customWidth="1"/>
    <col min="4" max="4" width="11.28125" style="20" customWidth="1"/>
    <col min="5" max="5" width="46.00390625" style="37" customWidth="1"/>
    <col min="6" max="6" width="4.421875" style="20" customWidth="1"/>
    <col min="7" max="20" width="9.140625" style="20" customWidth="1"/>
    <col min="21" max="21" width="14.28125" style="20" customWidth="1"/>
    <col min="22" max="22" width="15.421875" style="20" customWidth="1"/>
    <col min="23" max="26" width="9.140625" style="20" customWidth="1"/>
    <col min="27" max="27" width="15.7109375" style="20" customWidth="1"/>
    <col min="28" max="16384" width="9.140625" style="20" customWidth="1"/>
  </cols>
  <sheetData>
    <row r="1" spans="1:21" s="13" customFormat="1" ht="24.75" customHeight="1" thickBot="1">
      <c r="A1" s="57" t="s">
        <v>87</v>
      </c>
      <c r="B1" s="58"/>
      <c r="C1" s="58"/>
      <c r="D1" s="58"/>
      <c r="E1" s="59"/>
      <c r="F1" s="14"/>
      <c r="T1" s="14"/>
      <c r="U1" s="14"/>
    </row>
    <row r="2" spans="1:22" s="13" customFormat="1" ht="15">
      <c r="A2" s="60" t="s">
        <v>73</v>
      </c>
      <c r="B2" s="60"/>
      <c r="C2" s="74"/>
      <c r="D2" s="75"/>
      <c r="E2" s="51" t="s">
        <v>81</v>
      </c>
      <c r="F2" s="14"/>
      <c r="I2" s="14"/>
      <c r="U2" s="15"/>
      <c r="V2" s="16"/>
    </row>
    <row r="3" spans="1:22" s="13" customFormat="1" ht="18" customHeight="1">
      <c r="A3" s="79" t="s">
        <v>74</v>
      </c>
      <c r="B3" s="79"/>
      <c r="C3" s="76"/>
      <c r="D3" s="77"/>
      <c r="E3" s="30" t="s">
        <v>82</v>
      </c>
      <c r="F3" s="14"/>
      <c r="I3" s="14"/>
      <c r="U3" s="15"/>
      <c r="V3" s="15"/>
    </row>
    <row r="4" spans="1:22" s="13" customFormat="1" ht="18" customHeight="1">
      <c r="A4" s="69" t="s">
        <v>90</v>
      </c>
      <c r="B4" s="70"/>
      <c r="C4" s="80"/>
      <c r="D4" s="80"/>
      <c r="E4" s="53"/>
      <c r="F4" s="14"/>
      <c r="U4" s="15"/>
      <c r="V4" s="15"/>
    </row>
    <row r="5" spans="1:22" s="13" customFormat="1" ht="15.75" customHeight="1" thickBot="1">
      <c r="A5" s="39" t="s">
        <v>0</v>
      </c>
      <c r="B5" s="40" t="s">
        <v>85</v>
      </c>
      <c r="C5" s="40"/>
      <c r="D5" s="41"/>
      <c r="E5" s="52" t="s">
        <v>88</v>
      </c>
      <c r="F5" s="14"/>
      <c r="K5" s="13" t="s">
        <v>91</v>
      </c>
      <c r="U5" s="15"/>
      <c r="V5" s="15"/>
    </row>
    <row r="6" spans="1:22" s="13" customFormat="1" ht="12.75">
      <c r="A6" s="21">
        <v>1.1</v>
      </c>
      <c r="B6" s="61" t="s">
        <v>70</v>
      </c>
      <c r="C6" s="62"/>
      <c r="D6" s="28"/>
      <c r="E6" s="38"/>
      <c r="F6" s="14"/>
      <c r="K6" s="13" t="s">
        <v>92</v>
      </c>
      <c r="U6" s="15"/>
      <c r="V6" s="15"/>
    </row>
    <row r="7" spans="1:22" s="13" customFormat="1" ht="12.75">
      <c r="A7" s="21"/>
      <c r="B7" s="63" t="s">
        <v>89</v>
      </c>
      <c r="C7" s="64"/>
      <c r="D7" s="28"/>
      <c r="E7" s="33"/>
      <c r="F7" s="14"/>
      <c r="K7" s="13" t="s">
        <v>93</v>
      </c>
      <c r="U7" s="15"/>
      <c r="V7" s="12"/>
    </row>
    <row r="8" spans="1:22" s="13" customFormat="1" ht="15.75" customHeight="1" thickBot="1">
      <c r="A8" s="27"/>
      <c r="B8" s="65" t="s">
        <v>72</v>
      </c>
      <c r="C8" s="66"/>
      <c r="D8" s="28"/>
      <c r="E8" s="32"/>
      <c r="F8" s="14"/>
      <c r="K8" s="13" t="s">
        <v>94</v>
      </c>
      <c r="U8" s="12"/>
      <c r="V8" s="18"/>
    </row>
    <row r="9" spans="1:22" s="17" customFormat="1" ht="15.75" customHeight="1" thickBot="1">
      <c r="A9" s="42" t="s">
        <v>3</v>
      </c>
      <c r="B9" s="43" t="s">
        <v>50</v>
      </c>
      <c r="C9" s="43"/>
      <c r="D9" s="44"/>
      <c r="E9" s="45"/>
      <c r="F9" s="24"/>
      <c r="K9" s="17" t="s">
        <v>95</v>
      </c>
      <c r="U9" s="12"/>
      <c r="V9" s="12"/>
    </row>
    <row r="10" spans="1:22" s="17" customFormat="1" ht="12.75">
      <c r="A10" s="21" t="s">
        <v>52</v>
      </c>
      <c r="B10" s="56" t="s">
        <v>29</v>
      </c>
      <c r="C10" s="67"/>
      <c r="D10" s="28"/>
      <c r="E10" s="38"/>
      <c r="F10" s="24"/>
      <c r="U10" s="12"/>
      <c r="V10" s="12"/>
    </row>
    <row r="11" spans="1:22" s="17" customFormat="1" ht="12.75">
      <c r="A11" s="21" t="s">
        <v>12</v>
      </c>
      <c r="B11" s="68" t="s">
        <v>1</v>
      </c>
      <c r="C11" s="68"/>
      <c r="D11" s="28"/>
      <c r="E11" s="32"/>
      <c r="F11" s="24"/>
      <c r="U11" s="12"/>
      <c r="V11" s="12"/>
    </row>
    <row r="12" spans="1:22" s="17" customFormat="1" ht="13.5" thickBot="1">
      <c r="A12" s="22">
        <v>2.3</v>
      </c>
      <c r="B12" s="68" t="s">
        <v>2</v>
      </c>
      <c r="C12" s="68"/>
      <c r="D12" s="28"/>
      <c r="E12" s="32"/>
      <c r="F12" s="24"/>
      <c r="K12" s="17" t="s">
        <v>96</v>
      </c>
      <c r="V12" s="12"/>
    </row>
    <row r="13" spans="1:22" s="17" customFormat="1" ht="15.75" customHeight="1" thickBot="1">
      <c r="A13" s="42" t="s">
        <v>5</v>
      </c>
      <c r="B13" s="43" t="s">
        <v>51</v>
      </c>
      <c r="C13" s="43"/>
      <c r="D13" s="44"/>
      <c r="E13" s="45"/>
      <c r="F13" s="24"/>
      <c r="K13" s="17" t="s">
        <v>97</v>
      </c>
      <c r="V13" s="18"/>
    </row>
    <row r="14" spans="1:22" s="17" customFormat="1" ht="12.75">
      <c r="A14" s="22">
        <v>3.1</v>
      </c>
      <c r="B14" s="56" t="s">
        <v>4</v>
      </c>
      <c r="C14" s="56"/>
      <c r="D14" s="28"/>
      <c r="E14" s="46"/>
      <c r="F14" s="24"/>
      <c r="K14" s="17" t="s">
        <v>98</v>
      </c>
      <c r="V14" s="12"/>
    </row>
    <row r="15" spans="1:11" s="17" customFormat="1" ht="12.75">
      <c r="A15" s="21" t="s">
        <v>53</v>
      </c>
      <c r="B15" s="56" t="s">
        <v>36</v>
      </c>
      <c r="C15" s="56"/>
      <c r="D15" s="28"/>
      <c r="E15" s="34"/>
      <c r="F15" s="24"/>
      <c r="K15" s="17" t="s">
        <v>99</v>
      </c>
    </row>
    <row r="16" spans="1:11" s="17" customFormat="1" ht="13.5" thickBot="1">
      <c r="A16" s="21" t="s">
        <v>54</v>
      </c>
      <c r="B16" s="56" t="s">
        <v>30</v>
      </c>
      <c r="C16" s="56"/>
      <c r="D16" s="28"/>
      <c r="E16" s="35"/>
      <c r="F16" s="24"/>
      <c r="K16" s="17" t="s">
        <v>100</v>
      </c>
    </row>
    <row r="17" spans="1:11" s="17" customFormat="1" ht="15.75" customHeight="1" thickBot="1">
      <c r="A17" s="42" t="s">
        <v>8</v>
      </c>
      <c r="B17" s="43" t="s">
        <v>6</v>
      </c>
      <c r="C17" s="43"/>
      <c r="D17" s="44"/>
      <c r="E17" s="45"/>
      <c r="F17" s="24"/>
      <c r="K17" s="17" t="s">
        <v>101</v>
      </c>
    </row>
    <row r="18" spans="1:11" s="17" customFormat="1" ht="12.75">
      <c r="A18" s="21" t="s">
        <v>55</v>
      </c>
      <c r="B18" s="56" t="s">
        <v>31</v>
      </c>
      <c r="C18" s="56"/>
      <c r="D18" s="28"/>
      <c r="E18" s="46"/>
      <c r="F18" s="24"/>
      <c r="K18" s="17" t="s">
        <v>102</v>
      </c>
    </row>
    <row r="19" spans="1:6" s="17" customFormat="1" ht="12.75">
      <c r="A19" s="21" t="s">
        <v>56</v>
      </c>
      <c r="B19" s="68" t="s">
        <v>7</v>
      </c>
      <c r="C19" s="68"/>
      <c r="D19" s="28"/>
      <c r="E19" s="34"/>
      <c r="F19" s="24"/>
    </row>
    <row r="20" spans="1:6" s="17" customFormat="1" ht="12.75">
      <c r="A20" s="21" t="s">
        <v>57</v>
      </c>
      <c r="B20" s="56" t="s">
        <v>32</v>
      </c>
      <c r="C20" s="56"/>
      <c r="D20" s="28"/>
      <c r="E20" s="34"/>
      <c r="F20" s="24"/>
    </row>
    <row r="21" spans="1:6" s="17" customFormat="1" ht="12.75">
      <c r="A21" s="21" t="s">
        <v>58</v>
      </c>
      <c r="B21" s="56" t="s">
        <v>33</v>
      </c>
      <c r="C21" s="56"/>
      <c r="D21" s="28"/>
      <c r="E21" s="34"/>
      <c r="F21" s="24"/>
    </row>
    <row r="22" spans="1:6" s="17" customFormat="1" ht="12.75">
      <c r="A22" s="21" t="s">
        <v>59</v>
      </c>
      <c r="B22" s="56" t="s">
        <v>37</v>
      </c>
      <c r="C22" s="56"/>
      <c r="D22" s="28"/>
      <c r="E22" s="34"/>
      <c r="F22" s="24"/>
    </row>
    <row r="23" spans="1:6" s="17" customFormat="1" ht="13.5" thickBot="1">
      <c r="A23" s="21" t="s">
        <v>60</v>
      </c>
      <c r="B23" s="56" t="s">
        <v>34</v>
      </c>
      <c r="C23" s="56"/>
      <c r="D23" s="28"/>
      <c r="E23" s="35"/>
      <c r="F23" s="24"/>
    </row>
    <row r="24" spans="1:6" s="17" customFormat="1" ht="15.75" customHeight="1" thickBot="1">
      <c r="A24" s="42" t="s">
        <v>61</v>
      </c>
      <c r="B24" s="43" t="s">
        <v>9</v>
      </c>
      <c r="C24" s="43"/>
      <c r="D24" s="47"/>
      <c r="E24" s="45"/>
      <c r="F24" s="24"/>
    </row>
    <row r="25" spans="1:6" s="17" customFormat="1" ht="12.75">
      <c r="A25" s="21" t="s">
        <v>62</v>
      </c>
      <c r="B25" s="56" t="s">
        <v>76</v>
      </c>
      <c r="C25" s="67"/>
      <c r="D25" s="28"/>
      <c r="E25" s="46"/>
      <c r="F25" s="24"/>
    </row>
    <row r="26" spans="1:6" s="17" customFormat="1" ht="12.75">
      <c r="A26" s="21" t="s">
        <v>63</v>
      </c>
      <c r="B26" s="56" t="s">
        <v>77</v>
      </c>
      <c r="C26" s="56"/>
      <c r="D26" s="28"/>
      <c r="E26" s="34"/>
      <c r="F26" s="24"/>
    </row>
    <row r="27" spans="1:6" s="17" customFormat="1" ht="12.75">
      <c r="A27" s="21" t="s">
        <v>64</v>
      </c>
      <c r="B27" s="56" t="s">
        <v>78</v>
      </c>
      <c r="C27" s="56"/>
      <c r="D27" s="28"/>
      <c r="E27" s="34"/>
      <c r="F27" s="24"/>
    </row>
    <row r="28" spans="1:6" s="17" customFormat="1" ht="12.75">
      <c r="A28" s="21" t="s">
        <v>65</v>
      </c>
      <c r="B28" s="56" t="s">
        <v>38</v>
      </c>
      <c r="C28" s="56"/>
      <c r="D28" s="28"/>
      <c r="E28" s="34"/>
      <c r="F28" s="24"/>
    </row>
    <row r="29" spans="1:6" s="17" customFormat="1" ht="12.75">
      <c r="A29" s="21" t="s">
        <v>66</v>
      </c>
      <c r="B29" s="56" t="s">
        <v>39</v>
      </c>
      <c r="C29" s="56"/>
      <c r="D29" s="28"/>
      <c r="E29" s="34"/>
      <c r="F29" s="24"/>
    </row>
    <row r="30" spans="1:6" s="17" customFormat="1" ht="12.75">
      <c r="A30" s="21" t="s">
        <v>67</v>
      </c>
      <c r="B30" s="56" t="s">
        <v>40</v>
      </c>
      <c r="C30" s="56"/>
      <c r="D30" s="28"/>
      <c r="E30" s="34"/>
      <c r="F30" s="24"/>
    </row>
    <row r="31" spans="1:22" s="17" customFormat="1" ht="12.75">
      <c r="A31" s="21" t="s">
        <v>68</v>
      </c>
      <c r="B31" s="56" t="s">
        <v>41</v>
      </c>
      <c r="C31" s="56"/>
      <c r="D31" s="28"/>
      <c r="E31" s="34"/>
      <c r="F31" s="24"/>
      <c r="V31" s="19"/>
    </row>
    <row r="32" spans="1:22" s="17" customFormat="1" ht="13.5" thickBot="1">
      <c r="A32" s="26" t="s">
        <v>69</v>
      </c>
      <c r="B32" s="54" t="s">
        <v>79</v>
      </c>
      <c r="C32" s="55"/>
      <c r="D32" s="28"/>
      <c r="E32" s="35"/>
      <c r="F32" s="24"/>
      <c r="U32" s="19"/>
      <c r="V32" s="19"/>
    </row>
    <row r="33" spans="1:8" s="19" customFormat="1" ht="15.75" customHeight="1" thickBot="1">
      <c r="A33" s="42" t="s">
        <v>13</v>
      </c>
      <c r="B33" s="43" t="s">
        <v>86</v>
      </c>
      <c r="C33" s="43"/>
      <c r="D33" s="44"/>
      <c r="E33" s="45"/>
      <c r="F33" s="24"/>
      <c r="G33" s="17"/>
      <c r="H33" s="17"/>
    </row>
    <row r="34" spans="1:8" s="19" customFormat="1" ht="12.75">
      <c r="A34" s="22">
        <v>6.1</v>
      </c>
      <c r="B34" s="56" t="s">
        <v>48</v>
      </c>
      <c r="C34" s="56"/>
      <c r="D34" s="28"/>
      <c r="E34" s="46"/>
      <c r="F34" s="24"/>
      <c r="G34" s="17"/>
      <c r="H34" s="17"/>
    </row>
    <row r="35" spans="1:8" s="19" customFormat="1" ht="12.75">
      <c r="A35" s="22">
        <v>6.2</v>
      </c>
      <c r="B35" s="56" t="s">
        <v>71</v>
      </c>
      <c r="C35" s="56"/>
      <c r="D35" s="28"/>
      <c r="E35" s="34"/>
      <c r="F35" s="24"/>
      <c r="G35" s="17"/>
      <c r="H35" s="17"/>
    </row>
    <row r="36" spans="1:22" s="19" customFormat="1" ht="12.75">
      <c r="A36" s="22">
        <v>6.3</v>
      </c>
      <c r="B36" s="56" t="s">
        <v>35</v>
      </c>
      <c r="C36" s="56"/>
      <c r="D36" s="28"/>
      <c r="E36" s="34"/>
      <c r="F36" s="24"/>
      <c r="G36" s="17"/>
      <c r="H36" s="17"/>
      <c r="V36" s="17"/>
    </row>
    <row r="37" spans="1:22" s="19" customFormat="1" ht="13.5" thickBot="1">
      <c r="A37" s="27">
        <v>6.4</v>
      </c>
      <c r="B37" s="54" t="s">
        <v>80</v>
      </c>
      <c r="C37" s="55"/>
      <c r="D37" s="28"/>
      <c r="E37" s="35"/>
      <c r="F37" s="24"/>
      <c r="G37" s="17"/>
      <c r="H37" s="17"/>
      <c r="U37" s="17"/>
      <c r="V37" s="13"/>
    </row>
    <row r="38" spans="1:22" s="17" customFormat="1" ht="18" customHeight="1" thickBot="1">
      <c r="A38" s="48" t="s">
        <v>75</v>
      </c>
      <c r="B38" s="49"/>
      <c r="C38" s="49"/>
      <c r="D38" s="49"/>
      <c r="E38" s="50"/>
      <c r="F38" s="24"/>
      <c r="U38" s="13"/>
      <c r="V38" s="13"/>
    </row>
    <row r="39" spans="1:6" s="13" customFormat="1" ht="15.75" customHeight="1">
      <c r="A39" s="81"/>
      <c r="B39" s="82"/>
      <c r="C39" s="82"/>
      <c r="D39" s="82"/>
      <c r="E39" s="83"/>
      <c r="F39" s="14"/>
    </row>
    <row r="40" spans="1:6" s="13" customFormat="1" ht="15.75" customHeight="1">
      <c r="A40" s="84"/>
      <c r="B40" s="85"/>
      <c r="C40" s="85"/>
      <c r="D40" s="85"/>
      <c r="E40" s="86"/>
      <c r="F40" s="14"/>
    </row>
    <row r="41" spans="1:6" s="13" customFormat="1" ht="15.75" customHeight="1">
      <c r="A41" s="84"/>
      <c r="B41" s="85"/>
      <c r="C41" s="85"/>
      <c r="D41" s="85"/>
      <c r="E41" s="86"/>
      <c r="F41" s="14"/>
    </row>
    <row r="42" spans="1:6" s="13" customFormat="1" ht="15.75" customHeight="1">
      <c r="A42" s="84"/>
      <c r="B42" s="85"/>
      <c r="C42" s="85"/>
      <c r="D42" s="85"/>
      <c r="E42" s="86"/>
      <c r="F42" s="14"/>
    </row>
    <row r="43" spans="1:6" s="13" customFormat="1" ht="15.75" customHeight="1">
      <c r="A43" s="84"/>
      <c r="B43" s="85"/>
      <c r="C43" s="85"/>
      <c r="D43" s="85"/>
      <c r="E43" s="86"/>
      <c r="F43" s="14"/>
    </row>
    <row r="44" spans="1:10" s="13" customFormat="1" ht="15.75" customHeight="1">
      <c r="A44" s="84"/>
      <c r="B44" s="85"/>
      <c r="C44" s="85"/>
      <c r="D44" s="85"/>
      <c r="E44" s="86"/>
      <c r="F44" s="25"/>
      <c r="G44" s="23"/>
      <c r="H44" s="23"/>
      <c r="I44" s="23"/>
      <c r="J44" s="23"/>
    </row>
    <row r="45" spans="1:10" s="13" customFormat="1" ht="15.75" customHeight="1">
      <c r="A45" s="84"/>
      <c r="B45" s="85"/>
      <c r="C45" s="85"/>
      <c r="D45" s="85"/>
      <c r="E45" s="86"/>
      <c r="F45" s="25"/>
      <c r="G45" s="23"/>
      <c r="H45" s="23"/>
      <c r="I45" s="23"/>
      <c r="J45" s="23"/>
    </row>
    <row r="46" spans="1:10" s="13" customFormat="1" ht="15.75" customHeight="1">
      <c r="A46" s="87"/>
      <c r="B46" s="88"/>
      <c r="C46" s="88"/>
      <c r="D46" s="88"/>
      <c r="E46" s="89"/>
      <c r="F46" s="25"/>
      <c r="G46" s="23"/>
      <c r="H46" s="23"/>
      <c r="I46" s="23"/>
      <c r="J46" s="23"/>
    </row>
    <row r="47" spans="1:10" s="13" customFormat="1" ht="15.75" customHeight="1">
      <c r="A47" s="71" t="s">
        <v>83</v>
      </c>
      <c r="B47" s="72"/>
      <c r="C47" s="72"/>
      <c r="D47" s="73"/>
      <c r="E47" s="29"/>
      <c r="F47" s="25"/>
      <c r="G47" s="23"/>
      <c r="H47" s="23"/>
      <c r="I47" s="23"/>
      <c r="J47" s="23"/>
    </row>
    <row r="48" spans="1:6" s="13" customFormat="1" ht="18" customHeight="1">
      <c r="A48" s="78" t="s">
        <v>84</v>
      </c>
      <c r="B48" s="78"/>
      <c r="C48" s="78"/>
      <c r="D48" s="78"/>
      <c r="E48" s="31"/>
      <c r="F48" s="14"/>
    </row>
    <row r="49" s="13" customFormat="1" ht="12.75">
      <c r="E49" s="36"/>
    </row>
    <row r="50" s="13" customFormat="1" ht="12.75">
      <c r="E50" s="36"/>
    </row>
    <row r="51" s="13" customFormat="1" ht="12.75">
      <c r="E51" s="36"/>
    </row>
    <row r="52" s="13" customFormat="1" ht="12.75">
      <c r="E52" s="36"/>
    </row>
    <row r="53" s="13" customFormat="1" ht="12.75">
      <c r="E53" s="36"/>
    </row>
    <row r="54" s="13" customFormat="1" ht="12.75">
      <c r="E54" s="36"/>
    </row>
    <row r="55" s="13" customFormat="1" ht="12.75">
      <c r="E55" s="36"/>
    </row>
    <row r="56" s="13" customFormat="1" ht="12.75">
      <c r="E56" s="36"/>
    </row>
    <row r="57" s="13" customFormat="1" ht="12.75">
      <c r="E57" s="36"/>
    </row>
    <row r="58" s="13" customFormat="1" ht="12.75">
      <c r="E58" s="36"/>
    </row>
    <row r="59" s="13" customFormat="1" ht="12.75">
      <c r="E59" s="36"/>
    </row>
    <row r="60" s="13" customFormat="1" ht="12.75">
      <c r="E60" s="36"/>
    </row>
    <row r="61" s="13" customFormat="1" ht="12.75">
      <c r="E61" s="36"/>
    </row>
    <row r="62" s="13" customFormat="1" ht="12.75">
      <c r="E62" s="36"/>
    </row>
    <row r="63" s="13" customFormat="1" ht="12.75">
      <c r="E63" s="36"/>
    </row>
    <row r="64" s="13" customFormat="1" ht="12.75">
      <c r="E64" s="36"/>
    </row>
    <row r="65" s="13" customFormat="1" ht="12.75">
      <c r="E65" s="36"/>
    </row>
    <row r="66" s="13" customFormat="1" ht="12.75">
      <c r="E66" s="36"/>
    </row>
    <row r="67" s="13" customFormat="1" ht="12.75">
      <c r="E67" s="36"/>
    </row>
    <row r="68" s="13" customFormat="1" ht="12.75">
      <c r="E68" s="36"/>
    </row>
    <row r="69" s="13" customFormat="1" ht="12.75">
      <c r="E69" s="36"/>
    </row>
    <row r="70" s="13" customFormat="1" ht="12.75">
      <c r="E70" s="36"/>
    </row>
    <row r="71" s="13" customFormat="1" ht="12.75">
      <c r="E71" s="36"/>
    </row>
    <row r="72" s="13" customFormat="1" ht="12.75">
      <c r="E72" s="36"/>
    </row>
    <row r="73" s="13" customFormat="1" ht="12.75">
      <c r="E73" s="36"/>
    </row>
    <row r="74" s="13" customFormat="1" ht="12.75">
      <c r="E74" s="36"/>
    </row>
    <row r="75" s="13" customFormat="1" ht="12.75">
      <c r="E75" s="36"/>
    </row>
    <row r="76" s="13" customFormat="1" ht="12.75">
      <c r="E76" s="36"/>
    </row>
    <row r="77" s="13" customFormat="1" ht="12.75">
      <c r="E77" s="36"/>
    </row>
    <row r="78" s="13" customFormat="1" ht="12.75">
      <c r="E78" s="36"/>
    </row>
    <row r="79" s="13" customFormat="1" ht="12.75">
      <c r="E79" s="36"/>
    </row>
    <row r="80" s="13" customFormat="1" ht="12.75">
      <c r="E80" s="36"/>
    </row>
    <row r="81" s="13" customFormat="1" ht="12.75">
      <c r="E81" s="36"/>
    </row>
    <row r="82" s="13" customFormat="1" ht="12.75">
      <c r="E82" s="36"/>
    </row>
    <row r="83" s="13" customFormat="1" ht="12.75">
      <c r="E83" s="36"/>
    </row>
    <row r="84" s="13" customFormat="1" ht="12.75">
      <c r="E84" s="36"/>
    </row>
    <row r="85" s="13" customFormat="1" ht="12.75">
      <c r="E85" s="36"/>
    </row>
    <row r="86" s="13" customFormat="1" ht="12.75">
      <c r="E86" s="36"/>
    </row>
    <row r="87" s="13" customFormat="1" ht="12.75">
      <c r="E87" s="36"/>
    </row>
    <row r="88" s="13" customFormat="1" ht="12.75">
      <c r="E88" s="36"/>
    </row>
    <row r="89" s="13" customFormat="1" ht="12.75">
      <c r="E89" s="36"/>
    </row>
    <row r="90" s="13" customFormat="1" ht="12.75">
      <c r="E90" s="36"/>
    </row>
    <row r="91" s="13" customFormat="1" ht="12.75">
      <c r="E91" s="36"/>
    </row>
    <row r="92" s="13" customFormat="1" ht="12.75">
      <c r="E92" s="36"/>
    </row>
    <row r="93" s="13" customFormat="1" ht="12.75">
      <c r="E93" s="36"/>
    </row>
    <row r="94" s="13" customFormat="1" ht="12.75">
      <c r="E94" s="36"/>
    </row>
    <row r="95" s="13" customFormat="1" ht="12.75">
      <c r="E95" s="36"/>
    </row>
    <row r="96" s="13" customFormat="1" ht="12.75">
      <c r="E96" s="36"/>
    </row>
    <row r="97" s="13" customFormat="1" ht="12.75">
      <c r="E97" s="36"/>
    </row>
    <row r="98" s="13" customFormat="1" ht="12.75">
      <c r="E98" s="36"/>
    </row>
    <row r="99" s="13" customFormat="1" ht="12.75">
      <c r="E99" s="36"/>
    </row>
    <row r="100" s="13" customFormat="1" ht="12.75">
      <c r="E100" s="36"/>
    </row>
    <row r="101" s="13" customFormat="1" ht="12.75">
      <c r="E101" s="36"/>
    </row>
    <row r="102" s="13" customFormat="1" ht="12.75">
      <c r="E102" s="36"/>
    </row>
    <row r="103" s="13" customFormat="1" ht="12.75">
      <c r="E103" s="36"/>
    </row>
    <row r="104" s="13" customFormat="1" ht="12.75">
      <c r="E104" s="36"/>
    </row>
    <row r="105" s="13" customFormat="1" ht="12.75">
      <c r="E105" s="36"/>
    </row>
    <row r="106" s="13" customFormat="1" ht="12.75">
      <c r="E106" s="36"/>
    </row>
    <row r="107" s="13" customFormat="1" ht="12.75">
      <c r="E107" s="36"/>
    </row>
    <row r="108" s="13" customFormat="1" ht="12.75">
      <c r="E108" s="36"/>
    </row>
    <row r="109" s="13" customFormat="1" ht="12.75">
      <c r="E109" s="36"/>
    </row>
    <row r="110" s="13" customFormat="1" ht="12.75">
      <c r="E110" s="36"/>
    </row>
    <row r="111" s="13" customFormat="1" ht="12.75">
      <c r="E111" s="36"/>
    </row>
    <row r="112" s="13" customFormat="1" ht="12.75">
      <c r="E112" s="36"/>
    </row>
    <row r="113" s="13" customFormat="1" ht="12.75">
      <c r="E113" s="36"/>
    </row>
    <row r="114" s="13" customFormat="1" ht="12.75">
      <c r="E114" s="36"/>
    </row>
    <row r="115" s="13" customFormat="1" ht="12.75">
      <c r="E115" s="36"/>
    </row>
    <row r="116" s="13" customFormat="1" ht="12.75">
      <c r="E116" s="36"/>
    </row>
    <row r="117" s="13" customFormat="1" ht="12.75">
      <c r="E117" s="36"/>
    </row>
    <row r="118" s="13" customFormat="1" ht="12.75">
      <c r="E118" s="36"/>
    </row>
    <row r="119" s="13" customFormat="1" ht="12.75">
      <c r="E119" s="36"/>
    </row>
    <row r="120" s="13" customFormat="1" ht="12.75">
      <c r="E120" s="36"/>
    </row>
    <row r="121" s="13" customFormat="1" ht="12.75">
      <c r="E121" s="36"/>
    </row>
    <row r="122" s="13" customFormat="1" ht="12.75">
      <c r="E122" s="36"/>
    </row>
    <row r="123" s="13" customFormat="1" ht="12.75">
      <c r="E123" s="36"/>
    </row>
    <row r="124" s="13" customFormat="1" ht="12.75">
      <c r="E124" s="36"/>
    </row>
    <row r="125" s="13" customFormat="1" ht="12.75">
      <c r="E125" s="36"/>
    </row>
    <row r="126" s="13" customFormat="1" ht="12.75">
      <c r="E126" s="36"/>
    </row>
    <row r="127" s="13" customFormat="1" ht="12.75">
      <c r="E127" s="36"/>
    </row>
    <row r="128" s="13" customFormat="1" ht="12.75">
      <c r="E128" s="36"/>
    </row>
    <row r="129" s="13" customFormat="1" ht="12.75">
      <c r="E129" s="36"/>
    </row>
    <row r="130" s="13" customFormat="1" ht="12.75">
      <c r="E130" s="36"/>
    </row>
    <row r="131" s="13" customFormat="1" ht="12.75">
      <c r="E131" s="36"/>
    </row>
    <row r="132" s="13" customFormat="1" ht="12.75">
      <c r="E132" s="36"/>
    </row>
    <row r="133" s="13" customFormat="1" ht="12.75">
      <c r="E133" s="36"/>
    </row>
    <row r="134" s="13" customFormat="1" ht="12.75">
      <c r="E134" s="36"/>
    </row>
    <row r="135" s="13" customFormat="1" ht="12.75">
      <c r="E135" s="36"/>
    </row>
    <row r="136" s="13" customFormat="1" ht="12.75">
      <c r="E136" s="36"/>
    </row>
    <row r="137" s="13" customFormat="1" ht="12.75">
      <c r="E137" s="36"/>
    </row>
    <row r="138" s="13" customFormat="1" ht="12.75">
      <c r="E138" s="36"/>
    </row>
    <row r="139" s="13" customFormat="1" ht="12.75">
      <c r="E139" s="36"/>
    </row>
    <row r="140" s="13" customFormat="1" ht="12.75">
      <c r="E140" s="36"/>
    </row>
    <row r="141" s="13" customFormat="1" ht="12.75">
      <c r="E141" s="36"/>
    </row>
    <row r="142" s="13" customFormat="1" ht="12.75">
      <c r="E142" s="36"/>
    </row>
    <row r="143" s="13" customFormat="1" ht="12.75">
      <c r="E143" s="36"/>
    </row>
    <row r="144" s="13" customFormat="1" ht="12.75">
      <c r="E144" s="36"/>
    </row>
    <row r="145" s="13" customFormat="1" ht="12.75">
      <c r="E145" s="36"/>
    </row>
    <row r="146" s="13" customFormat="1" ht="12.75">
      <c r="E146" s="36"/>
    </row>
    <row r="147" s="13" customFormat="1" ht="12.75">
      <c r="E147" s="36"/>
    </row>
    <row r="148" s="13" customFormat="1" ht="12.75">
      <c r="E148" s="36"/>
    </row>
    <row r="149" s="13" customFormat="1" ht="12.75">
      <c r="E149" s="36"/>
    </row>
    <row r="150" s="13" customFormat="1" ht="12.75">
      <c r="E150" s="36"/>
    </row>
    <row r="151" s="13" customFormat="1" ht="12.75">
      <c r="E151" s="36"/>
    </row>
    <row r="152" s="13" customFormat="1" ht="12.75">
      <c r="E152" s="36"/>
    </row>
    <row r="153" s="13" customFormat="1" ht="12.75">
      <c r="E153" s="36"/>
    </row>
    <row r="154" s="13" customFormat="1" ht="12.75">
      <c r="E154" s="36"/>
    </row>
    <row r="155" s="13" customFormat="1" ht="12.75">
      <c r="E155" s="36"/>
    </row>
    <row r="156" s="13" customFormat="1" ht="12.75">
      <c r="E156" s="36"/>
    </row>
    <row r="157" s="13" customFormat="1" ht="12.75">
      <c r="E157" s="36"/>
    </row>
    <row r="158" s="13" customFormat="1" ht="12.75">
      <c r="E158" s="36"/>
    </row>
    <row r="159" s="13" customFormat="1" ht="12.75">
      <c r="E159" s="36"/>
    </row>
    <row r="160" s="13" customFormat="1" ht="12.75">
      <c r="E160" s="36"/>
    </row>
    <row r="161" s="13" customFormat="1" ht="12.75">
      <c r="E161" s="36"/>
    </row>
    <row r="162" s="13" customFormat="1" ht="12.75">
      <c r="E162" s="36"/>
    </row>
    <row r="163" s="13" customFormat="1" ht="12.75">
      <c r="E163" s="36"/>
    </row>
    <row r="164" s="13" customFormat="1" ht="12.75">
      <c r="E164" s="36"/>
    </row>
    <row r="165" s="13" customFormat="1" ht="12.75">
      <c r="E165" s="36"/>
    </row>
    <row r="166" s="13" customFormat="1" ht="12.75">
      <c r="E166" s="36"/>
    </row>
    <row r="167" s="13" customFormat="1" ht="12.75">
      <c r="E167" s="36"/>
    </row>
    <row r="168" s="13" customFormat="1" ht="12.75">
      <c r="E168" s="36"/>
    </row>
    <row r="169" s="13" customFormat="1" ht="12.75">
      <c r="E169" s="36"/>
    </row>
    <row r="170" s="13" customFormat="1" ht="12.75">
      <c r="E170" s="36"/>
    </row>
    <row r="171" s="13" customFormat="1" ht="12.75">
      <c r="E171" s="36"/>
    </row>
    <row r="172" s="13" customFormat="1" ht="12.75">
      <c r="E172" s="36"/>
    </row>
    <row r="173" s="13" customFormat="1" ht="12.75">
      <c r="E173" s="36"/>
    </row>
    <row r="174" s="13" customFormat="1" ht="12.75">
      <c r="E174" s="36"/>
    </row>
    <row r="175" s="13" customFormat="1" ht="12.75">
      <c r="E175" s="36"/>
    </row>
    <row r="176" s="13" customFormat="1" ht="12.75">
      <c r="E176" s="36"/>
    </row>
    <row r="177" s="13" customFormat="1" ht="12.75">
      <c r="E177" s="36"/>
    </row>
    <row r="178" s="13" customFormat="1" ht="12.75">
      <c r="E178" s="36"/>
    </row>
    <row r="179" s="13" customFormat="1" ht="12.75">
      <c r="E179" s="36"/>
    </row>
    <row r="180" s="13" customFormat="1" ht="12.75">
      <c r="E180" s="36"/>
    </row>
    <row r="181" s="13" customFormat="1" ht="12.75">
      <c r="E181" s="36"/>
    </row>
    <row r="182" s="13" customFormat="1" ht="12.75">
      <c r="E182" s="36"/>
    </row>
    <row r="183" s="13" customFormat="1" ht="12.75">
      <c r="E183" s="36"/>
    </row>
    <row r="184" s="13" customFormat="1" ht="12.75">
      <c r="E184" s="36"/>
    </row>
    <row r="185" s="13" customFormat="1" ht="12.75">
      <c r="E185" s="36"/>
    </row>
    <row r="186" s="13" customFormat="1" ht="12.75">
      <c r="E186" s="36"/>
    </row>
    <row r="187" s="13" customFormat="1" ht="12.75">
      <c r="E187" s="36"/>
    </row>
    <row r="188" s="13" customFormat="1" ht="12.75">
      <c r="E188" s="36"/>
    </row>
    <row r="189" s="13" customFormat="1" ht="12.75">
      <c r="E189" s="36"/>
    </row>
    <row r="190" s="13" customFormat="1" ht="12.75">
      <c r="E190" s="36"/>
    </row>
    <row r="191" s="13" customFormat="1" ht="12.75">
      <c r="E191" s="36"/>
    </row>
    <row r="192" s="13" customFormat="1" ht="12.75">
      <c r="E192" s="36"/>
    </row>
    <row r="193" s="13" customFormat="1" ht="12.75">
      <c r="E193" s="36"/>
    </row>
    <row r="194" s="13" customFormat="1" ht="12.75">
      <c r="E194" s="36"/>
    </row>
    <row r="195" s="13" customFormat="1" ht="12.75">
      <c r="E195" s="36"/>
    </row>
    <row r="196" s="13" customFormat="1" ht="12.75">
      <c r="E196" s="36"/>
    </row>
    <row r="197" s="13" customFormat="1" ht="12.75">
      <c r="E197" s="36"/>
    </row>
    <row r="198" s="13" customFormat="1" ht="12.75">
      <c r="E198" s="36"/>
    </row>
    <row r="199" s="13" customFormat="1" ht="12.75">
      <c r="E199" s="36"/>
    </row>
    <row r="200" s="13" customFormat="1" ht="12.75">
      <c r="E200" s="36"/>
    </row>
    <row r="201" s="13" customFormat="1" ht="12.75">
      <c r="E201" s="36"/>
    </row>
    <row r="202" s="13" customFormat="1" ht="12.75">
      <c r="E202" s="36"/>
    </row>
    <row r="203" s="13" customFormat="1" ht="12.75">
      <c r="E203" s="36"/>
    </row>
    <row r="204" s="13" customFormat="1" ht="12.75">
      <c r="E204" s="36"/>
    </row>
    <row r="205" s="13" customFormat="1" ht="12.75">
      <c r="E205" s="36"/>
    </row>
    <row r="206" s="13" customFormat="1" ht="12.75">
      <c r="E206" s="36"/>
    </row>
    <row r="207" s="13" customFormat="1" ht="12.75">
      <c r="E207" s="36"/>
    </row>
    <row r="208" s="13" customFormat="1" ht="12.75">
      <c r="E208" s="36"/>
    </row>
    <row r="209" s="13" customFormat="1" ht="12.75">
      <c r="E209" s="36"/>
    </row>
    <row r="210" s="13" customFormat="1" ht="12.75">
      <c r="E210" s="36"/>
    </row>
    <row r="211" s="13" customFormat="1" ht="12.75">
      <c r="E211" s="36"/>
    </row>
    <row r="212" s="13" customFormat="1" ht="12.75">
      <c r="E212" s="36"/>
    </row>
    <row r="213" s="13" customFormat="1" ht="12.75">
      <c r="E213" s="36"/>
    </row>
    <row r="214" s="13" customFormat="1" ht="12.75">
      <c r="E214" s="36"/>
    </row>
    <row r="215" s="13" customFormat="1" ht="12.75">
      <c r="E215" s="36"/>
    </row>
    <row r="216" s="13" customFormat="1" ht="12.75">
      <c r="E216" s="36"/>
    </row>
    <row r="217" s="13" customFormat="1" ht="12.75">
      <c r="E217" s="36"/>
    </row>
    <row r="218" s="13" customFormat="1" ht="12.75">
      <c r="E218" s="36"/>
    </row>
    <row r="219" s="13" customFormat="1" ht="12.75">
      <c r="E219" s="36"/>
    </row>
    <row r="220" s="13" customFormat="1" ht="12.75">
      <c r="E220" s="36"/>
    </row>
    <row r="221" s="13" customFormat="1" ht="12.75">
      <c r="E221" s="36"/>
    </row>
    <row r="222" s="13" customFormat="1" ht="12.75">
      <c r="E222" s="36"/>
    </row>
    <row r="223" s="13" customFormat="1" ht="12.75">
      <c r="E223" s="36"/>
    </row>
    <row r="224" s="13" customFormat="1" ht="12.75">
      <c r="E224" s="36"/>
    </row>
    <row r="225" s="13" customFormat="1" ht="12.75">
      <c r="E225" s="36"/>
    </row>
    <row r="226" s="13" customFormat="1" ht="12.75">
      <c r="E226" s="36"/>
    </row>
    <row r="227" s="13" customFormat="1" ht="12.75">
      <c r="E227" s="36"/>
    </row>
    <row r="228" s="13" customFormat="1" ht="12.75">
      <c r="E228" s="36"/>
    </row>
    <row r="229" s="13" customFormat="1" ht="12.75">
      <c r="E229" s="36"/>
    </row>
    <row r="230" s="13" customFormat="1" ht="12.75">
      <c r="E230" s="36"/>
    </row>
    <row r="231" s="13" customFormat="1" ht="12.75">
      <c r="E231" s="36"/>
    </row>
    <row r="232" s="13" customFormat="1" ht="12.75">
      <c r="E232" s="36"/>
    </row>
    <row r="233" s="13" customFormat="1" ht="12.75">
      <c r="E233" s="36"/>
    </row>
    <row r="234" s="13" customFormat="1" ht="12.75">
      <c r="E234" s="36"/>
    </row>
    <row r="235" s="13" customFormat="1" ht="12.75">
      <c r="E235" s="36"/>
    </row>
    <row r="236" s="13" customFormat="1" ht="12.75">
      <c r="E236" s="36"/>
    </row>
    <row r="237" s="13" customFormat="1" ht="12.75">
      <c r="E237" s="36"/>
    </row>
    <row r="238" s="13" customFormat="1" ht="12.75">
      <c r="E238" s="36"/>
    </row>
    <row r="239" s="13" customFormat="1" ht="12.75">
      <c r="E239" s="36"/>
    </row>
    <row r="240" s="13" customFormat="1" ht="12.75">
      <c r="E240" s="36"/>
    </row>
    <row r="241" s="13" customFormat="1" ht="12.75">
      <c r="E241" s="36"/>
    </row>
    <row r="242" s="13" customFormat="1" ht="12.75">
      <c r="E242" s="36"/>
    </row>
    <row r="243" s="13" customFormat="1" ht="12.75">
      <c r="E243" s="36"/>
    </row>
    <row r="244" s="13" customFormat="1" ht="12.75">
      <c r="E244" s="36"/>
    </row>
    <row r="245" s="13" customFormat="1" ht="12.75">
      <c r="E245" s="36"/>
    </row>
    <row r="246" s="13" customFormat="1" ht="12.75">
      <c r="E246" s="36"/>
    </row>
    <row r="247" s="13" customFormat="1" ht="12.75">
      <c r="E247" s="36"/>
    </row>
    <row r="248" s="13" customFormat="1" ht="12.75">
      <c r="E248" s="36"/>
    </row>
    <row r="249" s="13" customFormat="1" ht="12.75">
      <c r="E249" s="36"/>
    </row>
    <row r="250" s="13" customFormat="1" ht="12.75">
      <c r="E250" s="36"/>
    </row>
    <row r="251" s="13" customFormat="1" ht="12.75">
      <c r="E251" s="36"/>
    </row>
    <row r="252" s="13" customFormat="1" ht="12.75">
      <c r="E252" s="36"/>
    </row>
    <row r="253" s="13" customFormat="1" ht="12.75">
      <c r="E253" s="36"/>
    </row>
    <row r="254" s="13" customFormat="1" ht="12.75">
      <c r="E254" s="36"/>
    </row>
    <row r="255" s="13" customFormat="1" ht="12.75">
      <c r="E255" s="36"/>
    </row>
    <row r="256" s="13" customFormat="1" ht="12.75">
      <c r="E256" s="36"/>
    </row>
    <row r="257" s="13" customFormat="1" ht="12.75">
      <c r="E257" s="36"/>
    </row>
    <row r="258" s="13" customFormat="1" ht="12.75">
      <c r="E258" s="36"/>
    </row>
    <row r="259" s="13" customFormat="1" ht="12.75">
      <c r="E259" s="36"/>
    </row>
    <row r="260" s="13" customFormat="1" ht="12.75">
      <c r="E260" s="36"/>
    </row>
    <row r="261" s="13" customFormat="1" ht="12.75">
      <c r="E261" s="36"/>
    </row>
    <row r="262" s="13" customFormat="1" ht="12.75">
      <c r="E262" s="36"/>
    </row>
    <row r="263" s="13" customFormat="1" ht="12.75">
      <c r="E263" s="36"/>
    </row>
    <row r="264" s="13" customFormat="1" ht="12.75">
      <c r="E264" s="36"/>
    </row>
    <row r="265" s="13" customFormat="1" ht="12.75">
      <c r="E265" s="36"/>
    </row>
    <row r="266" s="13" customFormat="1" ht="12.75">
      <c r="E266" s="36"/>
    </row>
    <row r="267" s="13" customFormat="1" ht="12.75">
      <c r="E267" s="36"/>
    </row>
    <row r="268" s="13" customFormat="1" ht="12.75">
      <c r="E268" s="36"/>
    </row>
    <row r="269" s="13" customFormat="1" ht="12.75">
      <c r="E269" s="36"/>
    </row>
    <row r="270" s="13" customFormat="1" ht="12.75">
      <c r="E270" s="36"/>
    </row>
    <row r="271" s="13" customFormat="1" ht="12.75">
      <c r="E271" s="36"/>
    </row>
    <row r="272" s="13" customFormat="1" ht="12.75">
      <c r="E272" s="36"/>
    </row>
    <row r="273" s="13" customFormat="1" ht="12.75">
      <c r="E273" s="36"/>
    </row>
    <row r="274" s="13" customFormat="1" ht="12.75">
      <c r="E274" s="36"/>
    </row>
    <row r="275" s="13" customFormat="1" ht="12.75">
      <c r="E275" s="36"/>
    </row>
    <row r="276" s="13" customFormat="1" ht="12.75">
      <c r="E276" s="36"/>
    </row>
    <row r="277" s="13" customFormat="1" ht="12.75">
      <c r="E277" s="36"/>
    </row>
    <row r="278" s="13" customFormat="1" ht="12.75">
      <c r="E278" s="36"/>
    </row>
    <row r="279" s="13" customFormat="1" ht="12.75">
      <c r="E279" s="36"/>
    </row>
    <row r="280" s="13" customFormat="1" ht="12.75">
      <c r="E280" s="36"/>
    </row>
    <row r="281" s="13" customFormat="1" ht="12.75">
      <c r="E281" s="36"/>
    </row>
    <row r="282" s="13" customFormat="1" ht="12.75">
      <c r="E282" s="36"/>
    </row>
    <row r="283" s="13" customFormat="1" ht="12.75">
      <c r="E283" s="36"/>
    </row>
    <row r="284" s="13" customFormat="1" ht="12.75">
      <c r="E284" s="36"/>
    </row>
    <row r="285" s="13" customFormat="1" ht="12.75">
      <c r="E285" s="36"/>
    </row>
    <row r="286" s="13" customFormat="1" ht="12.75">
      <c r="E286" s="36"/>
    </row>
    <row r="287" s="13" customFormat="1" ht="12.75">
      <c r="E287" s="36"/>
    </row>
    <row r="288" s="13" customFormat="1" ht="12.75">
      <c r="E288" s="36"/>
    </row>
    <row r="289" s="13" customFormat="1" ht="12.75">
      <c r="E289" s="36"/>
    </row>
    <row r="290" s="13" customFormat="1" ht="12.75">
      <c r="E290" s="36"/>
    </row>
    <row r="291" s="13" customFormat="1" ht="12.75">
      <c r="E291" s="36"/>
    </row>
    <row r="292" s="13" customFormat="1" ht="12.75">
      <c r="E292" s="36"/>
    </row>
    <row r="293" s="13" customFormat="1" ht="12.75">
      <c r="E293" s="36"/>
    </row>
    <row r="294" s="13" customFormat="1" ht="12.75">
      <c r="E294" s="36"/>
    </row>
    <row r="295" s="13" customFormat="1" ht="12.75">
      <c r="E295" s="36"/>
    </row>
    <row r="296" s="13" customFormat="1" ht="12.75">
      <c r="E296" s="36"/>
    </row>
    <row r="297" s="13" customFormat="1" ht="12.75">
      <c r="E297" s="36"/>
    </row>
    <row r="298" s="13" customFormat="1" ht="12.75">
      <c r="E298" s="36"/>
    </row>
    <row r="299" s="13" customFormat="1" ht="12.75">
      <c r="E299" s="36"/>
    </row>
    <row r="300" s="13" customFormat="1" ht="12.75">
      <c r="E300" s="36"/>
    </row>
    <row r="301" s="13" customFormat="1" ht="12.75">
      <c r="E301" s="36"/>
    </row>
    <row r="302" s="13" customFormat="1" ht="12.75">
      <c r="E302" s="36"/>
    </row>
    <row r="303" s="13" customFormat="1" ht="12.75">
      <c r="E303" s="36"/>
    </row>
    <row r="304" s="13" customFormat="1" ht="12.75">
      <c r="E304" s="36"/>
    </row>
    <row r="305" s="13" customFormat="1" ht="12.75">
      <c r="E305" s="36"/>
    </row>
    <row r="306" spans="5:22" s="13" customFormat="1" ht="12.75">
      <c r="E306" s="36"/>
      <c r="V306" s="20"/>
    </row>
    <row r="307" spans="5:34" s="13" customFormat="1" ht="12.75">
      <c r="E307" s="36"/>
      <c r="V307" s="20"/>
      <c r="AC307" s="20"/>
      <c r="AD307" s="20"/>
      <c r="AE307" s="20"/>
      <c r="AF307" s="20"/>
      <c r="AG307" s="20"/>
      <c r="AH307" s="20"/>
    </row>
    <row r="308" spans="5:34" s="13" customFormat="1" ht="12.75">
      <c r="E308" s="36"/>
      <c r="V308" s="20"/>
      <c r="W308" s="20"/>
      <c r="X308" s="20"/>
      <c r="Y308" s="20"/>
      <c r="Z308" s="20"/>
      <c r="AA308" s="20"/>
      <c r="AC308" s="20"/>
      <c r="AD308" s="20"/>
      <c r="AE308" s="20"/>
      <c r="AF308" s="20"/>
      <c r="AG308" s="20"/>
      <c r="AH308" s="20"/>
    </row>
    <row r="309" spans="5:34" s="13" customFormat="1" ht="12.75">
      <c r="E309" s="36"/>
      <c r="V309" s="20"/>
      <c r="W309" s="20"/>
      <c r="X309" s="20"/>
      <c r="Y309" s="20"/>
      <c r="Z309" s="20"/>
      <c r="AA309" s="20"/>
      <c r="AC309" s="20"/>
      <c r="AD309" s="20"/>
      <c r="AE309" s="20"/>
      <c r="AF309" s="20"/>
      <c r="AG309" s="20"/>
      <c r="AH309" s="20"/>
    </row>
    <row r="310" spans="5:34" s="13" customFormat="1" ht="12.75">
      <c r="E310" s="36"/>
      <c r="V310" s="20"/>
      <c r="W310" s="20"/>
      <c r="X310" s="20"/>
      <c r="Y310" s="20"/>
      <c r="Z310" s="20"/>
      <c r="AA310" s="20"/>
      <c r="AC310" s="20"/>
      <c r="AD310" s="20"/>
      <c r="AE310" s="20"/>
      <c r="AF310" s="20"/>
      <c r="AG310" s="20"/>
      <c r="AH310" s="20"/>
    </row>
    <row r="311" spans="5:34" s="13" customFormat="1" ht="12.75">
      <c r="E311" s="36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spans="5:34" s="13" customFormat="1" ht="12.75">
      <c r="E312" s="36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spans="5:34" s="13" customFormat="1" ht="12.75">
      <c r="E313" s="36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spans="5:34" s="13" customFormat="1" ht="12.75">
      <c r="E314" s="36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spans="1:34" s="13" customFormat="1" ht="12.75">
      <c r="A315" s="20"/>
      <c r="B315" s="20"/>
      <c r="C315" s="20"/>
      <c r="D315" s="20"/>
      <c r="E315" s="37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spans="1:34" s="13" customFormat="1" ht="12.75">
      <c r="A316" s="20"/>
      <c r="B316" s="20"/>
      <c r="C316" s="20"/>
      <c r="D316" s="20"/>
      <c r="E316" s="37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spans="1:34" s="13" customFormat="1" ht="12.75">
      <c r="A317" s="20"/>
      <c r="B317" s="20"/>
      <c r="C317" s="20"/>
      <c r="D317" s="20"/>
      <c r="E317" s="37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1:34" s="13" customFormat="1" ht="12.75">
      <c r="A318" s="20"/>
      <c r="B318" s="20"/>
      <c r="C318" s="20"/>
      <c r="D318" s="20"/>
      <c r="E318" s="37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1:63" s="13" customFormat="1" ht="12.75">
      <c r="A319" s="20"/>
      <c r="B319" s="20"/>
      <c r="C319" s="20"/>
      <c r="D319" s="20"/>
      <c r="E319" s="37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BF319" s="20"/>
      <c r="BG319" s="20"/>
      <c r="BH319" s="20"/>
      <c r="BI319" s="20"/>
      <c r="BJ319" s="20"/>
      <c r="BK319" s="20"/>
    </row>
  </sheetData>
  <sheetProtection selectLockedCells="1"/>
  <mergeCells count="37">
    <mergeCell ref="A39:E46"/>
    <mergeCell ref="B19:C19"/>
    <mergeCell ref="B22:C22"/>
    <mergeCell ref="B28:C28"/>
    <mergeCell ref="B29:C29"/>
    <mergeCell ref="B18:C18"/>
    <mergeCell ref="B37:C37"/>
    <mergeCell ref="B36:C36"/>
    <mergeCell ref="B35:C35"/>
    <mergeCell ref="B27:C27"/>
    <mergeCell ref="C4:D4"/>
    <mergeCell ref="B31:C31"/>
    <mergeCell ref="B25:C25"/>
    <mergeCell ref="B23:C23"/>
    <mergeCell ref="B21:C21"/>
    <mergeCell ref="B26:C26"/>
    <mergeCell ref="B12:C12"/>
    <mergeCell ref="A47:D47"/>
    <mergeCell ref="C2:D2"/>
    <mergeCell ref="C3:D3"/>
    <mergeCell ref="A48:D48"/>
    <mergeCell ref="B15:C15"/>
    <mergeCell ref="B16:C16"/>
    <mergeCell ref="A3:B3"/>
    <mergeCell ref="B20:C20"/>
    <mergeCell ref="B14:C14"/>
    <mergeCell ref="B30:C30"/>
    <mergeCell ref="B32:C32"/>
    <mergeCell ref="B34:C34"/>
    <mergeCell ref="A1:E1"/>
    <mergeCell ref="A2:B2"/>
    <mergeCell ref="B6:C6"/>
    <mergeCell ref="B7:C7"/>
    <mergeCell ref="B8:C8"/>
    <mergeCell ref="B10:C10"/>
    <mergeCell ref="B11:C11"/>
    <mergeCell ref="A4:B4"/>
  </mergeCells>
  <dataValidations count="3">
    <dataValidation type="list" allowBlank="1" showInputMessage="1" showErrorMessage="1" sqref="C3:D3">
      <formula1>$K$12:$K$18</formula1>
    </dataValidation>
    <dataValidation type="list" showInputMessage="1" showErrorMessage="1" sqref="D24">
      <formula1>$V$2:$V$4</formula1>
    </dataValidation>
    <dataValidation type="list" showErrorMessage="1" sqref="D6:D8 D10:D12 D14:D16 D18:D23 D25:D32 D34:D37">
      <formula1>$K$5:$K$9</formula1>
    </dataValidation>
  </dataValidations>
  <printOptions horizontalCentered="1"/>
  <pageMargins left="0.1968503937007874" right="0.1968503937007874" top="0.3937007874015748" bottom="0.1968503937007874" header="0.5118110236220472" footer="0.3937007874015748"/>
  <pageSetup fitToHeight="0" fitToWidth="0" horizontalDpi="600" verticalDpi="600" orientation="portrait" paperSize="9" r:id="rId1"/>
  <headerFooter alignWithMargins="0">
    <oddFooter>&amp;LNZ Transport Agency&amp;CAugust 2015&amp;RPage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E62" sqref="E62"/>
    </sheetView>
  </sheetViews>
  <sheetFormatPr defaultColWidth="9.140625" defaultRowHeight="12.75"/>
  <cols>
    <col min="5" max="5" width="12.8515625" style="0" customWidth="1"/>
    <col min="6" max="6" width="13.7109375" style="0" customWidth="1"/>
    <col min="14" max="14" width="14.7109375" style="0" customWidth="1"/>
  </cols>
  <sheetData>
    <row r="1" spans="1:15" ht="12.75">
      <c r="A1" s="1"/>
      <c r="B1" s="2" t="s">
        <v>15</v>
      </c>
      <c r="C1" s="2"/>
      <c r="D1" s="2"/>
      <c r="E1" s="2"/>
      <c r="F1" s="2" t="s">
        <v>16</v>
      </c>
      <c r="G1" s="2"/>
      <c r="H1" s="2"/>
      <c r="I1" s="2"/>
      <c r="J1" s="2" t="s">
        <v>17</v>
      </c>
      <c r="K1" s="2"/>
      <c r="L1" s="2"/>
      <c r="M1" s="3"/>
      <c r="N1" s="3"/>
      <c r="O1" s="3"/>
    </row>
    <row r="2" spans="1:15" ht="12.75">
      <c r="A2" s="4" t="s">
        <v>0</v>
      </c>
      <c r="B2" s="2"/>
      <c r="C2" s="5" t="e">
        <f>Main!#REF!</f>
        <v>#REF!</v>
      </c>
      <c r="D2" s="2"/>
      <c r="E2" s="2"/>
      <c r="F2" s="2"/>
      <c r="G2" s="5" t="e">
        <f>Main!#REF!</f>
        <v>#REF!</v>
      </c>
      <c r="H2" s="2"/>
      <c r="I2" s="2"/>
      <c r="J2" s="2"/>
      <c r="K2" s="5" t="e">
        <f>Main!#REF!</f>
        <v>#REF!</v>
      </c>
      <c r="L2" s="2"/>
      <c r="M2" s="3"/>
      <c r="N2" s="3"/>
      <c r="O2" s="3"/>
    </row>
    <row r="3" spans="1:15" ht="12.75">
      <c r="A3" s="4" t="s">
        <v>3</v>
      </c>
      <c r="B3" s="2"/>
      <c r="C3" s="5" t="e">
        <f>Main!#REF!</f>
        <v>#REF!</v>
      </c>
      <c r="D3" s="2"/>
      <c r="E3" s="2"/>
      <c r="F3" s="2"/>
      <c r="G3" s="5" t="e">
        <f>Main!#REF!</f>
        <v>#REF!</v>
      </c>
      <c r="H3" s="2"/>
      <c r="I3" s="2"/>
      <c r="J3" s="2"/>
      <c r="K3" s="5" t="e">
        <f>Main!#REF!</f>
        <v>#REF!</v>
      </c>
      <c r="L3" s="2"/>
      <c r="M3" s="3"/>
      <c r="N3" s="3"/>
      <c r="O3" s="3"/>
    </row>
    <row r="4" spans="1:15" ht="12.75">
      <c r="A4" s="4" t="s">
        <v>5</v>
      </c>
      <c r="B4" s="2"/>
      <c r="C4" s="5" t="e">
        <f>Main!#REF!</f>
        <v>#REF!</v>
      </c>
      <c r="D4" s="2"/>
      <c r="E4" s="2"/>
      <c r="F4" s="2"/>
      <c r="G4" s="5" t="e">
        <f>Main!#REF!</f>
        <v>#REF!</v>
      </c>
      <c r="H4" s="2"/>
      <c r="I4" s="2"/>
      <c r="J4" s="2"/>
      <c r="K4" s="5" t="e">
        <f>Main!#REF!</f>
        <v>#REF!</v>
      </c>
      <c r="L4" s="2"/>
      <c r="M4" s="3"/>
      <c r="N4" s="3"/>
      <c r="O4" s="3"/>
    </row>
    <row r="5" spans="1:15" ht="12.75">
      <c r="A5" s="4" t="s">
        <v>8</v>
      </c>
      <c r="B5" s="2"/>
      <c r="C5" s="5" t="e">
        <f>Main!#REF!</f>
        <v>#REF!</v>
      </c>
      <c r="D5" s="2"/>
      <c r="E5" s="2"/>
      <c r="F5" s="2"/>
      <c r="G5" s="5" t="e">
        <f>Main!#REF!</f>
        <v>#REF!</v>
      </c>
      <c r="H5" s="2"/>
      <c r="I5" s="2"/>
      <c r="J5" s="2"/>
      <c r="K5" s="5" t="e">
        <f>Main!#REF!</f>
        <v>#REF!</v>
      </c>
      <c r="L5" s="2"/>
      <c r="M5" s="3"/>
      <c r="N5" s="3"/>
      <c r="O5" s="3"/>
    </row>
    <row r="6" spans="1:15" ht="12.75">
      <c r="A6" s="4" t="s">
        <v>10</v>
      </c>
      <c r="B6" s="2"/>
      <c r="C6" s="5" t="e">
        <f>Main!#REF!</f>
        <v>#REF!</v>
      </c>
      <c r="D6" s="2"/>
      <c r="E6" s="2"/>
      <c r="F6" s="2"/>
      <c r="G6" s="5" t="e">
        <f>Main!#REF!</f>
        <v>#REF!</v>
      </c>
      <c r="H6" s="2"/>
      <c r="I6" s="2"/>
      <c r="J6" s="2"/>
      <c r="K6" s="5" t="e">
        <f>Main!#REF!</f>
        <v>#REF!</v>
      </c>
      <c r="L6" s="2"/>
      <c r="M6" s="3"/>
      <c r="N6" s="3"/>
      <c r="O6" s="3"/>
    </row>
    <row r="7" spans="1:15" ht="12.75">
      <c r="A7" s="4" t="s">
        <v>13</v>
      </c>
      <c r="B7" s="2"/>
      <c r="C7" s="5" t="e">
        <f>Main!#REF!</f>
        <v>#REF!</v>
      </c>
      <c r="D7" s="2"/>
      <c r="E7" s="2"/>
      <c r="F7" s="2"/>
      <c r="G7" s="5" t="e">
        <f>Main!#REF!</f>
        <v>#REF!</v>
      </c>
      <c r="H7" s="2"/>
      <c r="I7" s="2"/>
      <c r="J7" s="2"/>
      <c r="K7" s="5" t="e">
        <f>Main!#REF!</f>
        <v>#REF!</v>
      </c>
      <c r="L7" s="2"/>
      <c r="M7" s="3"/>
      <c r="N7" s="3"/>
      <c r="O7" s="3"/>
    </row>
    <row r="8" spans="1:15" ht="12.75">
      <c r="A8" s="4" t="s">
        <v>14</v>
      </c>
      <c r="B8" s="2"/>
      <c r="C8" s="5" t="e">
        <f>Main!#REF!</f>
        <v>#REF!</v>
      </c>
      <c r="D8" s="2"/>
      <c r="E8" s="2"/>
      <c r="F8" s="2"/>
      <c r="G8" s="5" t="e">
        <f>Main!#REF!</f>
        <v>#REF!</v>
      </c>
      <c r="H8" s="2"/>
      <c r="I8" s="2"/>
      <c r="J8" s="2"/>
      <c r="K8" s="5" t="e">
        <f>Main!#REF!</f>
        <v>#REF!</v>
      </c>
      <c r="L8" s="2"/>
      <c r="M8" s="3"/>
      <c r="N8" s="3"/>
      <c r="O8" s="3"/>
    </row>
    <row r="9" spans="1:15" ht="12.75">
      <c r="A9" s="1"/>
      <c r="B9" s="2"/>
      <c r="C9" s="5"/>
      <c r="D9" s="2"/>
      <c r="E9" s="2"/>
      <c r="F9" s="2"/>
      <c r="G9" s="5"/>
      <c r="H9" s="2"/>
      <c r="I9" s="2"/>
      <c r="J9" s="2"/>
      <c r="K9" s="5"/>
      <c r="L9" s="2"/>
      <c r="M9" s="3"/>
      <c r="N9" s="3"/>
      <c r="O9" s="3"/>
    </row>
    <row r="10" spans="1:15" ht="12.75">
      <c r="A10" s="6" t="s">
        <v>18</v>
      </c>
      <c r="B10" s="2"/>
      <c r="C10" s="5" t="e">
        <f>AVERAGE(C2:C8)</f>
        <v>#REF!</v>
      </c>
      <c r="D10" s="2"/>
      <c r="E10" s="2"/>
      <c r="F10" s="2"/>
      <c r="G10" s="5" t="e">
        <f>AVERAGE(G2:G8)</f>
        <v>#REF!</v>
      </c>
      <c r="H10" s="2"/>
      <c r="I10" s="2"/>
      <c r="J10" s="2"/>
      <c r="K10" s="5" t="e">
        <f>AVERAGE(K2:K8)</f>
        <v>#REF!</v>
      </c>
      <c r="L10" s="2"/>
      <c r="M10" s="3"/>
      <c r="N10" s="3"/>
      <c r="O10" s="3"/>
    </row>
    <row r="11" spans="1:15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</row>
    <row r="12" spans="1:15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</row>
    <row r="13" spans="1:16" ht="12.75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</row>
    <row r="14" spans="1:16" ht="12.75">
      <c r="A14" s="1" t="s">
        <v>20</v>
      </c>
      <c r="B14" s="5">
        <v>1.1</v>
      </c>
      <c r="C14" s="2" t="e">
        <f>IF(Main!#REF!&lt;1.7,1,0)</f>
        <v>#REF!</v>
      </c>
      <c r="D14" s="2" t="s">
        <v>21</v>
      </c>
      <c r="E14" s="5">
        <v>1.1</v>
      </c>
      <c r="F14" s="2" t="e">
        <f>IF(Main!#REF!&lt;1.7,1,0)</f>
        <v>#REF!</v>
      </c>
      <c r="G14" s="2"/>
      <c r="H14" s="5"/>
      <c r="I14" s="7" t="e">
        <f>Main!#REF!</f>
        <v>#REF!</v>
      </c>
      <c r="J14" s="2"/>
      <c r="K14" s="2"/>
      <c r="L14" s="2"/>
      <c r="M14" s="3"/>
      <c r="N14" s="3"/>
      <c r="O14" s="3"/>
      <c r="P14" s="3"/>
    </row>
    <row r="15" spans="1:16" ht="12.75">
      <c r="A15" s="1"/>
      <c r="B15" s="5">
        <v>1.3</v>
      </c>
      <c r="C15" s="2" t="e">
        <f>IF(Main!#REF!&lt;1.7,1,0)</f>
        <v>#REF!</v>
      </c>
      <c r="D15" s="2"/>
      <c r="E15" s="5">
        <v>1.2</v>
      </c>
      <c r="F15" s="2" t="e">
        <f>IF(Main!#REF!&lt;1.7,1,0)</f>
        <v>#REF!</v>
      </c>
      <c r="G15" s="2"/>
      <c r="H15" s="5"/>
      <c r="I15" s="7"/>
      <c r="J15" s="2"/>
      <c r="K15" s="2"/>
      <c r="L15" s="2"/>
      <c r="M15" s="3"/>
      <c r="N15" s="3"/>
      <c r="O15" s="3"/>
      <c r="P15" s="3"/>
    </row>
    <row r="16" spans="1:16" ht="12.75">
      <c r="A16" s="1"/>
      <c r="B16" s="5">
        <v>1.4</v>
      </c>
      <c r="C16" s="2" t="e">
        <f>IF(Main!#REF!&lt;1.7,1,0)</f>
        <v>#REF!</v>
      </c>
      <c r="D16" s="2"/>
      <c r="E16" s="5">
        <v>1.3</v>
      </c>
      <c r="F16" s="8">
        <v>0</v>
      </c>
      <c r="G16" s="2"/>
      <c r="H16" s="5"/>
      <c r="I16" s="7"/>
      <c r="J16" s="2"/>
      <c r="K16" s="2"/>
      <c r="L16" s="2"/>
      <c r="M16" s="3"/>
      <c r="N16" s="3"/>
      <c r="O16" s="3"/>
      <c r="P16" s="3"/>
    </row>
    <row r="17" spans="1:16" ht="12.75">
      <c r="A17" s="1"/>
      <c r="B17" s="5">
        <v>2.2</v>
      </c>
      <c r="C17" s="2" t="e">
        <f>IF(Main!#REF!&lt;1.7,1,0)</f>
        <v>#REF!</v>
      </c>
      <c r="D17" s="2"/>
      <c r="E17" s="5">
        <v>2.1</v>
      </c>
      <c r="F17" s="2" t="e">
        <f>IF(Main!#REF!&lt;1.7,1,0)</f>
        <v>#REF!</v>
      </c>
      <c r="G17" s="2"/>
      <c r="H17" s="5"/>
      <c r="I17" s="7"/>
      <c r="J17" s="2"/>
      <c r="K17" s="2"/>
      <c r="L17" s="2"/>
      <c r="M17" s="3"/>
      <c r="N17" s="3"/>
      <c r="O17" s="3"/>
      <c r="P17" s="3"/>
    </row>
    <row r="18" spans="1:16" ht="12.75">
      <c r="A18" s="1"/>
      <c r="B18" s="5">
        <v>3.1</v>
      </c>
      <c r="C18" s="2" t="e">
        <f>IF(Main!#REF!&lt;1.7,1,0)</f>
        <v>#REF!</v>
      </c>
      <c r="D18" s="2"/>
      <c r="E18" s="5">
        <v>2.2</v>
      </c>
      <c r="F18" s="2" t="e">
        <f>IF(Main!#REF!&lt;1.7,1,0)</f>
        <v>#REF!</v>
      </c>
      <c r="G18" s="2"/>
      <c r="H18" s="5"/>
      <c r="I18" s="7"/>
      <c r="J18" s="2"/>
      <c r="K18" s="2"/>
      <c r="L18" s="2"/>
      <c r="M18" s="3"/>
      <c r="N18" s="3"/>
      <c r="O18" s="3"/>
      <c r="P18" s="3"/>
    </row>
    <row r="19" spans="1:16" ht="12.75">
      <c r="A19" s="1"/>
      <c r="B19" s="5">
        <v>3.3</v>
      </c>
      <c r="C19" s="2" t="e">
        <f>IF(Main!#REF!&lt;1.7,1,0)</f>
        <v>#REF!</v>
      </c>
      <c r="D19" s="2"/>
      <c r="E19" s="5">
        <v>2.3</v>
      </c>
      <c r="F19" s="8">
        <v>0</v>
      </c>
      <c r="G19" s="2"/>
      <c r="H19" s="5"/>
      <c r="I19" s="7"/>
      <c r="J19" s="2"/>
      <c r="K19" s="2"/>
      <c r="L19" s="2"/>
      <c r="M19" s="3"/>
      <c r="N19" s="3"/>
      <c r="O19" s="3"/>
      <c r="P19" s="3"/>
    </row>
    <row r="20" spans="1:16" ht="12.75">
      <c r="A20" s="1"/>
      <c r="B20" s="5">
        <v>3.4</v>
      </c>
      <c r="C20" s="2" t="e">
        <f>IF(Main!#REF!&lt;1.7,1,0)</f>
        <v>#REF!</v>
      </c>
      <c r="D20" s="2"/>
      <c r="E20" s="5">
        <v>3.1</v>
      </c>
      <c r="F20" s="2" t="e">
        <f>IF(Main!#REF!&lt;1.7,1,0)</f>
        <v>#REF!</v>
      </c>
      <c r="G20" s="2"/>
      <c r="H20" s="5"/>
      <c r="I20" s="7"/>
      <c r="J20" s="2"/>
      <c r="K20" s="2"/>
      <c r="L20" s="2"/>
      <c r="M20" s="3"/>
      <c r="N20" s="3"/>
      <c r="O20" s="3"/>
      <c r="P20" s="3"/>
    </row>
    <row r="21" spans="1:16" ht="12.75">
      <c r="A21" s="1"/>
      <c r="B21" s="5">
        <v>3.5</v>
      </c>
      <c r="C21" s="2" t="e">
        <f>IF(Main!#REF!&lt;1.7,1,0)</f>
        <v>#REF!</v>
      </c>
      <c r="D21" s="2"/>
      <c r="E21" s="5">
        <v>3.2</v>
      </c>
      <c r="F21" s="2" t="e">
        <f>IF(Main!#REF!&lt;1.7,1,0)</f>
        <v>#REF!</v>
      </c>
      <c r="G21" s="2"/>
      <c r="H21" s="5"/>
      <c r="I21" s="7"/>
      <c r="J21" s="2"/>
      <c r="K21" s="2"/>
      <c r="L21" s="2"/>
      <c r="M21" s="3"/>
      <c r="N21" s="3"/>
      <c r="O21" s="3"/>
      <c r="P21" s="3"/>
    </row>
    <row r="22" spans="1:16" ht="12.75">
      <c r="A22" s="1"/>
      <c r="B22" s="5">
        <v>3.6</v>
      </c>
      <c r="C22" s="2" t="e">
        <f>IF(Main!#REF!&lt;1.7,1,0)</f>
        <v>#REF!</v>
      </c>
      <c r="D22" s="2"/>
      <c r="E22" s="5">
        <v>3.3</v>
      </c>
      <c r="F22" s="8">
        <v>0</v>
      </c>
      <c r="G22" s="2"/>
      <c r="H22" s="5"/>
      <c r="I22" s="7"/>
      <c r="J22" s="2"/>
      <c r="K22" s="2"/>
      <c r="L22" s="2"/>
      <c r="M22" s="3"/>
      <c r="N22" s="3"/>
      <c r="O22" s="3"/>
      <c r="P22" s="3"/>
    </row>
    <row r="23" spans="1:16" ht="12.75">
      <c r="A23" s="1"/>
      <c r="B23" s="5">
        <v>4.1</v>
      </c>
      <c r="C23" s="8">
        <v>0</v>
      </c>
      <c r="D23" s="2"/>
      <c r="E23" s="5">
        <v>4.1</v>
      </c>
      <c r="F23" s="2" t="e">
        <f>IF(Main!#REF!&lt;1.7,1,0)</f>
        <v>#REF!</v>
      </c>
      <c r="G23" s="2"/>
      <c r="H23" s="5"/>
      <c r="I23" s="7"/>
      <c r="J23" s="2"/>
      <c r="K23" s="2"/>
      <c r="L23" s="2"/>
      <c r="M23" s="3"/>
      <c r="N23" s="3"/>
      <c r="O23" s="3"/>
      <c r="P23" s="3"/>
    </row>
    <row r="24" spans="1:16" ht="12.75">
      <c r="A24" s="1"/>
      <c r="B24" s="5">
        <v>4.2</v>
      </c>
      <c r="C24" s="8">
        <v>0</v>
      </c>
      <c r="D24" s="2"/>
      <c r="E24" s="5">
        <v>4.2</v>
      </c>
      <c r="F24" s="2" t="e">
        <f>IF(Main!#REF!&lt;1.7,1,0)</f>
        <v>#REF!</v>
      </c>
      <c r="G24" s="2"/>
      <c r="H24" s="5"/>
      <c r="I24" s="7"/>
      <c r="J24" s="2"/>
      <c r="K24" s="2"/>
      <c r="L24" s="2"/>
      <c r="M24" s="3"/>
      <c r="N24" s="3"/>
      <c r="O24" s="3"/>
      <c r="P24" s="3"/>
    </row>
    <row r="25" spans="1:16" ht="12.75">
      <c r="A25" s="1"/>
      <c r="B25" s="5">
        <v>4.3</v>
      </c>
      <c r="C25" s="8">
        <v>0</v>
      </c>
      <c r="D25" s="2"/>
      <c r="E25" s="5">
        <v>4.3</v>
      </c>
      <c r="F25" s="8">
        <v>0</v>
      </c>
      <c r="G25" s="2"/>
      <c r="H25" s="5"/>
      <c r="I25" s="7"/>
      <c r="J25" s="2"/>
      <c r="K25" s="2"/>
      <c r="L25" s="2"/>
      <c r="M25" s="3"/>
      <c r="N25" s="3"/>
      <c r="O25" s="3"/>
      <c r="P25" s="3"/>
    </row>
    <row r="26" spans="1:16" ht="12.75">
      <c r="A26" s="1"/>
      <c r="B26" s="5">
        <v>4.4</v>
      </c>
      <c r="C26" s="8">
        <v>0</v>
      </c>
      <c r="D26" s="2"/>
      <c r="E26" s="5">
        <v>5.1</v>
      </c>
      <c r="F26" s="2" t="e">
        <f>IF(Main!#REF!&lt;1.7,1,0)</f>
        <v>#REF!</v>
      </c>
      <c r="G26" s="2"/>
      <c r="H26" s="5"/>
      <c r="I26" s="7"/>
      <c r="J26" s="2"/>
      <c r="K26" s="2"/>
      <c r="L26" s="2"/>
      <c r="M26" s="3"/>
      <c r="N26" s="3"/>
      <c r="O26" s="3"/>
      <c r="P26" s="3"/>
    </row>
    <row r="27" spans="1:16" ht="12.75">
      <c r="A27" s="1"/>
      <c r="B27" s="5">
        <v>4.5</v>
      </c>
      <c r="C27" s="8">
        <v>0</v>
      </c>
      <c r="D27" s="2"/>
      <c r="E27" s="5">
        <v>5.2</v>
      </c>
      <c r="F27" s="2" t="e">
        <f>IF(Main!#REF!&lt;1.7,1,0)</f>
        <v>#REF!</v>
      </c>
      <c r="G27" s="2"/>
      <c r="H27" s="5"/>
      <c r="I27" s="7"/>
      <c r="J27" s="2"/>
      <c r="K27" s="2"/>
      <c r="L27" s="2"/>
      <c r="M27" s="3"/>
      <c r="N27" s="3"/>
      <c r="O27" s="3"/>
      <c r="P27" s="3"/>
    </row>
    <row r="28" spans="1:16" ht="12.75">
      <c r="A28" s="1"/>
      <c r="B28" s="5">
        <v>4.6</v>
      </c>
      <c r="C28" s="8">
        <v>0</v>
      </c>
      <c r="D28" s="2"/>
      <c r="E28" s="5">
        <v>5.3</v>
      </c>
      <c r="F28" s="8">
        <v>0</v>
      </c>
      <c r="G28" s="2"/>
      <c r="H28" s="5"/>
      <c r="I28" s="7"/>
      <c r="J28" s="2"/>
      <c r="K28" s="2"/>
      <c r="L28" s="2"/>
      <c r="M28" s="3"/>
      <c r="N28" s="3"/>
      <c r="O28" s="3"/>
      <c r="P28" s="3"/>
    </row>
    <row r="29" spans="1:16" ht="12.75">
      <c r="A29" s="1"/>
      <c r="B29" s="5">
        <v>4.7</v>
      </c>
      <c r="C29" s="8">
        <v>0</v>
      </c>
      <c r="D29" s="2"/>
      <c r="E29" s="5">
        <v>6.1</v>
      </c>
      <c r="F29" s="2" t="e">
        <f>IF(Main!#REF!&lt;1.7,1,0)</f>
        <v>#REF!</v>
      </c>
      <c r="G29" s="2"/>
      <c r="H29" s="5"/>
      <c r="I29" s="7"/>
      <c r="J29" s="2"/>
      <c r="K29" s="2"/>
      <c r="L29" s="2"/>
      <c r="M29" s="3"/>
      <c r="N29" s="3"/>
      <c r="O29" s="3"/>
      <c r="P29" s="3"/>
    </row>
    <row r="30" spans="1:16" ht="12.75">
      <c r="A30" s="1"/>
      <c r="B30" s="5">
        <v>4.8</v>
      </c>
      <c r="C30" s="8">
        <v>0</v>
      </c>
      <c r="D30" s="2"/>
      <c r="E30" s="5">
        <v>6.2</v>
      </c>
      <c r="F30" s="2" t="e">
        <f>IF(Main!#REF!&lt;1.7,1,0)</f>
        <v>#REF!</v>
      </c>
      <c r="G30" s="2"/>
      <c r="H30" s="2"/>
      <c r="I30" s="2"/>
      <c r="J30" s="2"/>
      <c r="K30" s="2"/>
      <c r="L30" s="2"/>
      <c r="M30" s="3"/>
      <c r="N30" s="3"/>
      <c r="O30" s="3"/>
      <c r="P30" s="3"/>
    </row>
    <row r="31" spans="1:16" ht="12.75">
      <c r="A31" s="1"/>
      <c r="B31" s="5">
        <v>5.1</v>
      </c>
      <c r="C31" s="2" t="e">
        <f>IF(Main!#REF!&lt;1.7,1,0)</f>
        <v>#REF!</v>
      </c>
      <c r="D31" s="2"/>
      <c r="E31" s="5">
        <v>6.3</v>
      </c>
      <c r="F31" s="8">
        <v>0</v>
      </c>
      <c r="G31" s="2"/>
      <c r="H31" s="2"/>
      <c r="I31" s="2"/>
      <c r="J31" s="2"/>
      <c r="K31" s="2"/>
      <c r="L31" s="2"/>
      <c r="M31" s="3"/>
      <c r="N31" s="3"/>
      <c r="O31" s="3"/>
      <c r="P31" s="3"/>
    </row>
    <row r="32" spans="1:16" ht="12.75">
      <c r="A32" s="1"/>
      <c r="B32" s="5">
        <v>5.2</v>
      </c>
      <c r="C32" s="2" t="e">
        <f>IF(Main!#REF!&lt;1.7,1,0)</f>
        <v>#REF!</v>
      </c>
      <c r="D32" s="2"/>
      <c r="E32" s="5">
        <v>7.1</v>
      </c>
      <c r="F32" s="2" t="e">
        <f>IF(Main!#REF!&lt;1.7,1,0)</f>
        <v>#REF!</v>
      </c>
      <c r="G32" s="2"/>
      <c r="H32" s="2"/>
      <c r="I32" s="2"/>
      <c r="J32" s="2"/>
      <c r="K32" s="2"/>
      <c r="L32" s="2"/>
      <c r="M32" s="3"/>
      <c r="N32" s="3"/>
      <c r="O32" s="3"/>
      <c r="P32" s="3"/>
    </row>
    <row r="33" spans="1:16" ht="12.75">
      <c r="A33" s="1"/>
      <c r="B33" s="5">
        <v>5.3</v>
      </c>
      <c r="C33" s="2" t="e">
        <f>IF(Main!#REF!&lt;1.7,1,0)</f>
        <v>#REF!</v>
      </c>
      <c r="D33" s="2"/>
      <c r="E33" s="5">
        <v>7.2</v>
      </c>
      <c r="F33" s="2" t="e">
        <f>IF(Main!#REF!&lt;1.7,1,0)</f>
        <v>#REF!</v>
      </c>
      <c r="G33" s="2"/>
      <c r="H33" s="2"/>
      <c r="I33" s="2"/>
      <c r="J33" s="2"/>
      <c r="K33" s="2"/>
      <c r="L33" s="2"/>
      <c r="M33" s="3"/>
      <c r="N33" s="3"/>
      <c r="O33" s="3"/>
      <c r="P33" s="3"/>
    </row>
    <row r="34" spans="1:16" ht="12.75">
      <c r="A34" s="1"/>
      <c r="B34" s="5">
        <v>5.4</v>
      </c>
      <c r="C34" s="2" t="e">
        <f>IF(Main!#REF!&lt;1.7,1,0)</f>
        <v>#REF!</v>
      </c>
      <c r="D34" s="2"/>
      <c r="E34" s="5">
        <v>7.3</v>
      </c>
      <c r="F34" s="8">
        <v>0</v>
      </c>
      <c r="G34" s="2"/>
      <c r="H34" s="2"/>
      <c r="I34" s="2"/>
      <c r="J34" s="2"/>
      <c r="K34" s="2"/>
      <c r="L34" s="2"/>
      <c r="M34" s="3"/>
      <c r="N34" s="3"/>
      <c r="O34" s="3"/>
      <c r="P34" s="3"/>
    </row>
    <row r="35" spans="1:16" ht="12.75">
      <c r="A35" s="1"/>
      <c r="B35" s="2"/>
      <c r="C35" s="2" t="e">
        <f>SUM(C14:C34)</f>
        <v>#REF!</v>
      </c>
      <c r="D35" s="2"/>
      <c r="E35" s="2"/>
      <c r="F35" s="2" t="e">
        <f>SUM(F14:F34)</f>
        <v>#REF!</v>
      </c>
      <c r="G35" s="2" t="e">
        <f>F35+C35</f>
        <v>#REF!</v>
      </c>
      <c r="H35" s="2"/>
      <c r="I35" s="2"/>
      <c r="J35" s="2"/>
      <c r="K35" s="2"/>
      <c r="L35" s="2"/>
      <c r="M35" s="3"/>
      <c r="N35" s="3"/>
      <c r="O35" s="3"/>
      <c r="P35" s="3"/>
    </row>
    <row r="36" spans="1:1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</row>
    <row r="37" spans="1:16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</row>
    <row r="38" spans="1:16" ht="12.75">
      <c r="A38" s="1" t="s">
        <v>22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</row>
    <row r="39" spans="1:16" ht="12.75">
      <c r="A39" s="1" t="s">
        <v>11</v>
      </c>
      <c r="B39" s="2"/>
      <c r="C39" s="2"/>
      <c r="D39" s="2"/>
      <c r="E39" s="2"/>
      <c r="F39" s="2"/>
      <c r="G39" s="7">
        <f>SUM(Main!E39:E41)</f>
        <v>0</v>
      </c>
      <c r="H39" s="2"/>
      <c r="I39" s="2"/>
      <c r="J39" s="2"/>
      <c r="K39" s="2"/>
      <c r="L39" s="2"/>
      <c r="M39" s="3"/>
      <c r="N39" s="3"/>
      <c r="O39" s="3"/>
      <c r="P39" s="3"/>
    </row>
    <row r="40" spans="1:16" ht="12.75">
      <c r="A40" s="1" t="s">
        <v>23</v>
      </c>
      <c r="B40" s="2"/>
      <c r="C40" s="2"/>
      <c r="D40" s="2"/>
      <c r="E40" s="2"/>
      <c r="F40" s="2"/>
      <c r="G40" s="7" t="e">
        <f>IF(AND(G39&gt;=2.45,C35&gt;0),2.4,G39)</f>
        <v>#REF!</v>
      </c>
      <c r="H40" s="2"/>
      <c r="I40" s="2"/>
      <c r="J40" s="2"/>
      <c r="K40" s="2"/>
      <c r="L40" s="2"/>
      <c r="M40" s="3"/>
      <c r="N40" s="3"/>
      <c r="O40" s="3"/>
      <c r="P40" s="3"/>
    </row>
    <row r="41" spans="1:16" ht="12.75">
      <c r="A41" s="1" t="s">
        <v>24</v>
      </c>
      <c r="B41" s="2"/>
      <c r="C41" s="2"/>
      <c r="D41" s="2"/>
      <c r="E41" s="2"/>
      <c r="F41" s="2"/>
      <c r="G41" s="7" t="e">
        <f>IF(N57&lt;3,N57,IF(OR(Main!#REF!&lt;2.5,ISTEXT(Main!#REF!)),2.9,3))</f>
        <v>#REF!</v>
      </c>
      <c r="H41" s="2"/>
      <c r="I41" s="2"/>
      <c r="J41" s="2"/>
      <c r="K41" s="2"/>
      <c r="L41" s="2"/>
      <c r="M41" s="3"/>
      <c r="N41" s="3" t="s">
        <v>49</v>
      </c>
      <c r="O41" s="3" t="s">
        <v>25</v>
      </c>
      <c r="P41" s="3"/>
    </row>
    <row r="42" spans="1:16" ht="12.75">
      <c r="A42" s="1" t="s">
        <v>26</v>
      </c>
      <c r="B42" s="2"/>
      <c r="C42" s="2"/>
      <c r="D42" s="2"/>
      <c r="E42" s="2"/>
      <c r="F42" s="7" t="e">
        <f>IF(AND(G39&gt;=0.95,OR(Main!#REF!&lt;1,Main!D39&lt;1,Main!D40&lt;1,Main!#REF!&lt;1,Main!D41&lt;1)),1.4)</f>
        <v>#REF!</v>
      </c>
      <c r="G42" s="2"/>
      <c r="H42" s="2"/>
      <c r="I42" s="2" t="s">
        <v>27</v>
      </c>
      <c r="J42" s="2"/>
      <c r="K42" s="2"/>
      <c r="L42" s="2"/>
      <c r="M42" s="3" t="e">
        <f>IF(F$35=0,G40)</f>
        <v>#REF!</v>
      </c>
      <c r="N42" s="3">
        <v>0</v>
      </c>
      <c r="O42" s="3">
        <v>3</v>
      </c>
      <c r="P42" s="3"/>
    </row>
    <row r="43" spans="1:16" ht="12.75">
      <c r="A43" s="1"/>
      <c r="B43" s="2"/>
      <c r="C43" s="2"/>
      <c r="D43" s="2"/>
      <c r="E43" s="2"/>
      <c r="F43" s="7" t="e">
        <f>IF(OR(AND(Main!#REF!&gt;=1,Main!#REF!&lt;1.1),AND(Main!D39&gt;=1,Main!D39&lt;1.1),AND(Main!D40&gt;=1,Main!D40&lt;1.1),AND(Main!#REF!&gt;=1,Main!#REF!&lt;1.1),AND(Main!D41&gt;=1,Main!D41&lt;1.1)),1.5)</f>
        <v>#REF!</v>
      </c>
      <c r="G43" s="2"/>
      <c r="H43" s="2"/>
      <c r="I43" s="2"/>
      <c r="J43" s="2"/>
      <c r="K43" s="2"/>
      <c r="L43" s="2"/>
      <c r="M43" s="3" t="e">
        <f>IF(AND(F$35=N43,G$40&gt;=$O43),$O43)</f>
        <v>#REF!</v>
      </c>
      <c r="N43" s="3">
        <v>1</v>
      </c>
      <c r="O43" s="3">
        <v>2.4</v>
      </c>
      <c r="P43" s="3"/>
    </row>
    <row r="44" spans="1:16" ht="12.75">
      <c r="A44" s="1"/>
      <c r="B44" s="2"/>
      <c r="C44" s="2"/>
      <c r="D44" s="2"/>
      <c r="E44" s="2"/>
      <c r="F44" s="7" t="e">
        <f>IF(OR(AND(Main!#REF!&gt;=1.1,Main!#REF!&lt;1.2),AND(Main!D39&gt;=1.1,Main!D39&lt;1.2),AND(Main!D40&gt;=1.1,Main!D40&lt;1.2),AND(Main!#REF!&gt;=1.1,Main!#REF!&lt;1.2),AND(Main!D41&gt;=1.1,Main!D41&lt;1.2)),1.6)</f>
        <v>#REF!</v>
      </c>
      <c r="G44" s="2"/>
      <c r="H44" s="2"/>
      <c r="I44" s="2"/>
      <c r="J44" s="2"/>
      <c r="K44" s="2"/>
      <c r="L44" s="2"/>
      <c r="M44" s="3" t="e">
        <f aca="true" t="shared" si="0" ref="M44:M56">IF(AND(F$35=N44,G$40&gt;=$O44),$O44)</f>
        <v>#REF!</v>
      </c>
      <c r="N44" s="3">
        <v>2</v>
      </c>
      <c r="O44" s="3">
        <v>2.3</v>
      </c>
      <c r="P44" s="3"/>
    </row>
    <row r="45" spans="1:16" ht="12.75">
      <c r="A45" s="1"/>
      <c r="B45" s="2"/>
      <c r="C45" s="2"/>
      <c r="D45" s="2"/>
      <c r="E45" s="2"/>
      <c r="F45" s="7" t="e">
        <f>IF(OR(AND(Main!#REF!&gt;=1.2,Main!#REF!&lt;1.3),AND(Main!D39&gt;=1.2,Main!D39&lt;1.3),AND(Main!D40&gt;=1.2,Main!D40&lt;1.3),AND(Main!#REF!&gt;=1.2,Main!#REF!&lt;1.3),AND(Main!D41&gt;=1.2,Main!D41&lt;1.3)),1.7)</f>
        <v>#REF!</v>
      </c>
      <c r="G45" s="2"/>
      <c r="H45" s="2"/>
      <c r="I45" s="2"/>
      <c r="J45" s="2"/>
      <c r="K45" s="2"/>
      <c r="L45" s="2"/>
      <c r="M45" s="3" t="e">
        <f t="shared" si="0"/>
        <v>#REF!</v>
      </c>
      <c r="N45" s="3">
        <v>3</v>
      </c>
      <c r="O45" s="3">
        <v>2.1</v>
      </c>
      <c r="P45" s="3"/>
    </row>
    <row r="46" spans="1:16" ht="12.75">
      <c r="A46" s="1"/>
      <c r="B46" s="2"/>
      <c r="C46" s="2"/>
      <c r="D46" s="2"/>
      <c r="E46" s="2"/>
      <c r="F46" s="7" t="e">
        <f>IF(OR(AND(Main!#REF!&gt;=1.3,Main!#REF!&lt;1.4),AND(Main!D39&gt;=1.3,Main!D39&lt;1.4),AND(Main!D40&gt;=1.3,Main!D40&lt;1.4),AND(Main!#REF!&gt;=1.3,Main!#REF!&lt;1.4),AND(Main!D41&gt;=1.3,Main!D41&lt;1.4)),1.8)</f>
        <v>#REF!</v>
      </c>
      <c r="G46" s="2"/>
      <c r="H46" s="2"/>
      <c r="I46" s="2"/>
      <c r="J46" s="2"/>
      <c r="K46" s="2"/>
      <c r="L46" s="2"/>
      <c r="M46" s="3" t="e">
        <f t="shared" si="0"/>
        <v>#REF!</v>
      </c>
      <c r="N46" s="3">
        <v>4</v>
      </c>
      <c r="O46" s="3">
        <v>2</v>
      </c>
      <c r="P46" s="3"/>
    </row>
    <row r="47" spans="1:16" ht="12.75">
      <c r="A47" s="1"/>
      <c r="B47" s="2"/>
      <c r="C47" s="2"/>
      <c r="D47" s="2"/>
      <c r="E47" s="2"/>
      <c r="F47" s="7" t="e">
        <f>IF(OR(AND(Main!#REF!&gt;=1.4,Main!#REF!&lt;1.5),AND(Main!D39&gt;=1.4,Main!D39&lt;1.5),AND(Main!D40&gt;=1.4,Main!D40&lt;1.5),AND(Main!#REF!&gt;=1.4,Main!#REF!&lt;1.5),AND(Main!D41&gt;=1.4,Main!D41&lt;1.5)),1.9)</f>
        <v>#REF!</v>
      </c>
      <c r="G47" s="2"/>
      <c r="H47" s="2"/>
      <c r="I47" s="2"/>
      <c r="J47" s="2"/>
      <c r="K47" s="2"/>
      <c r="L47" s="2"/>
      <c r="M47" s="3" t="e">
        <f t="shared" si="0"/>
        <v>#REF!</v>
      </c>
      <c r="N47" s="3">
        <v>5</v>
      </c>
      <c r="O47" s="3">
        <v>1.9</v>
      </c>
      <c r="P47" s="3"/>
    </row>
    <row r="48" spans="1:16" ht="12.75">
      <c r="A48" s="1"/>
      <c r="B48" s="2"/>
      <c r="C48" s="2"/>
      <c r="D48" s="2"/>
      <c r="E48" s="2"/>
      <c r="F48" s="7" t="e">
        <f>IF(OR(AND(Main!#REF!&gt;=1.5,Main!#REF!&lt;1.6),AND(Main!D39&gt;=1.5,Main!D39&lt;1.6),AND(Main!D40&gt;=1.5,Main!D40&lt;1.6),AND(Main!#REF!&gt;=1.5,Main!#REF!&lt;1.6),AND(Main!D41&gt;=1.5,Main!D41&lt;1.6)),2)</f>
        <v>#REF!</v>
      </c>
      <c r="G48" s="2"/>
      <c r="H48" s="2"/>
      <c r="I48" s="2"/>
      <c r="J48" s="2"/>
      <c r="K48" s="2"/>
      <c r="L48" s="2"/>
      <c r="M48" s="3" t="e">
        <f t="shared" si="0"/>
        <v>#REF!</v>
      </c>
      <c r="N48" s="3">
        <v>6</v>
      </c>
      <c r="O48" s="3">
        <v>1.7</v>
      </c>
      <c r="P48" s="3"/>
    </row>
    <row r="49" spans="1:16" ht="12.75">
      <c r="A49" s="1"/>
      <c r="B49" s="2"/>
      <c r="C49" s="2"/>
      <c r="D49" s="2"/>
      <c r="E49" s="2"/>
      <c r="F49" s="7" t="e">
        <f>IF(OR(AND(Main!#REF!&gt;=1.6,Main!#REF!&lt;1.7),AND(Main!D39&gt;=1.6,Main!D39&lt;1.7),AND(Main!D40&gt;=1.6,Main!D40&lt;1.7),AND(Main!#REF!&gt;=1.6,Main!#REF!&lt;1.7),AND(Main!D41&gt;=1.6,Main!D41&lt;1.7)),2.1)</f>
        <v>#REF!</v>
      </c>
      <c r="G49" s="2"/>
      <c r="H49" s="2"/>
      <c r="I49" s="2"/>
      <c r="J49" s="2"/>
      <c r="K49" s="2"/>
      <c r="L49" s="2"/>
      <c r="M49" s="3" t="e">
        <f t="shared" si="0"/>
        <v>#REF!</v>
      </c>
      <c r="N49" s="3">
        <v>7</v>
      </c>
      <c r="O49" s="3">
        <v>1.4</v>
      </c>
      <c r="P49" s="3"/>
    </row>
    <row r="50" spans="1:16" ht="12.75">
      <c r="A50" s="1"/>
      <c r="B50" s="2"/>
      <c r="C50" s="2"/>
      <c r="D50" s="2"/>
      <c r="E50" s="2"/>
      <c r="F50" s="7" t="e">
        <f>IF(OR(AND(Main!#REF!&gt;=1.7,Main!#REF!&lt;1.8),AND(Main!D39&gt;=1.7,Main!D39&lt;1.8),AND(Main!D40&gt;=1.7,Main!D40&lt;1.8),AND(Main!#REF!&gt;=1.7,Main!#REF!&lt;1.8),AND(Main!D41&gt;=1.7,Main!D41&lt;1.8)),2.2)</f>
        <v>#REF!</v>
      </c>
      <c r="G50" s="2"/>
      <c r="H50" s="2"/>
      <c r="I50" s="2"/>
      <c r="J50" s="2"/>
      <c r="K50" s="2"/>
      <c r="L50" s="2"/>
      <c r="M50" s="3" t="e">
        <f t="shared" si="0"/>
        <v>#REF!</v>
      </c>
      <c r="N50" s="3">
        <v>8</v>
      </c>
      <c r="O50" s="3">
        <v>1.3</v>
      </c>
      <c r="P50" s="3"/>
    </row>
    <row r="51" spans="1:16" ht="12.75">
      <c r="A51" s="1"/>
      <c r="B51" s="2"/>
      <c r="C51" s="2"/>
      <c r="D51" s="2"/>
      <c r="E51" s="2"/>
      <c r="F51" s="7" t="e">
        <f>IF(OR(AND(Main!#REF!&gt;=1.8,Main!#REF!&lt;1.9),AND(Main!D39&gt;=1.8,Main!D39&lt;1.9),AND(Main!D40&gt;=1.8,Main!D40&lt;1.9),AND(Main!#REF!&gt;=1.8,Main!#REF!&lt;1.9),AND(Main!D41&gt;=1.8,Main!D41&lt;1.9)),2.3)</f>
        <v>#REF!</v>
      </c>
      <c r="G51" s="2"/>
      <c r="H51" s="2"/>
      <c r="I51" s="2"/>
      <c r="J51" s="2"/>
      <c r="K51" s="2"/>
      <c r="L51" s="2"/>
      <c r="M51" s="3" t="e">
        <f t="shared" si="0"/>
        <v>#REF!</v>
      </c>
      <c r="N51" s="3">
        <v>9</v>
      </c>
      <c r="O51" s="3">
        <v>1.2</v>
      </c>
      <c r="P51" s="3"/>
    </row>
    <row r="52" spans="1:16" ht="12.75">
      <c r="A52" s="1"/>
      <c r="B52" s="2"/>
      <c r="C52" s="2"/>
      <c r="D52" s="2"/>
      <c r="E52" s="2"/>
      <c r="F52" s="7" t="e">
        <f>IF(OR(AND(Main!#REF!&gt;=1.9,Main!#REF!&lt;2),AND(Main!D39&gt;=1.9,Main!D39&lt;2),AND(Main!D40&gt;=1.9,Main!D40&lt;2),AND(Main!#REF!&gt;=1.9,Main!#REF!&lt;2),AND(Main!D41&gt;=1.9,Main!D41&lt;2)),2.4)</f>
        <v>#REF!</v>
      </c>
      <c r="G52" s="2"/>
      <c r="H52" s="2"/>
      <c r="I52" s="2"/>
      <c r="J52" s="2"/>
      <c r="K52" s="2"/>
      <c r="L52" s="2"/>
      <c r="M52" s="3" t="e">
        <f t="shared" si="0"/>
        <v>#REF!</v>
      </c>
      <c r="N52" s="3">
        <v>10</v>
      </c>
      <c r="O52" s="3">
        <v>1.1</v>
      </c>
      <c r="P52" s="3"/>
    </row>
    <row r="53" spans="1:16" ht="12.75">
      <c r="A53" s="1"/>
      <c r="B53" s="2"/>
      <c r="C53" s="2"/>
      <c r="D53" s="2"/>
      <c r="E53" s="2"/>
      <c r="F53" s="7" t="e">
        <f>IF(OR(AND(Main!D39&gt;=2,Main!D39&lt;2.7),AND(Main!D40&gt;=2,Main!D40&lt;2.7),AND(Main!#REF!&gt;=2,Main!#REF!&lt;2.7),AND(Main!D41&gt;=2,Main!D41&lt;2.7),AND(Main!#REF!&gt;=2,Main!#REF!&lt;2.7)),2.9)</f>
        <v>#REF!</v>
      </c>
      <c r="G53" s="2"/>
      <c r="H53" s="2"/>
      <c r="I53" s="2"/>
      <c r="J53" s="2"/>
      <c r="K53" s="2"/>
      <c r="L53" s="2"/>
      <c r="M53" s="3" t="e">
        <f t="shared" si="0"/>
        <v>#REF!</v>
      </c>
      <c r="N53" s="3">
        <v>11</v>
      </c>
      <c r="O53" s="3">
        <v>1</v>
      </c>
      <c r="P53" s="3"/>
    </row>
    <row r="54" spans="1:16" ht="12.75">
      <c r="A54" s="1"/>
      <c r="B54" s="2"/>
      <c r="C54" s="2"/>
      <c r="D54" s="2"/>
      <c r="E54" s="2"/>
      <c r="F54" s="7" t="e">
        <f>IF(AND(G40&gt;=2.95,Main!#REF!&gt;=2.7,Main!D39&gt;=2.7,Main!D40&gt;=2.7,Main!#REF!&gt;=2.7,Main!D41&gt;=2.7),3)</f>
        <v>#REF!</v>
      </c>
      <c r="G54" s="2"/>
      <c r="H54" s="2"/>
      <c r="I54" s="2"/>
      <c r="J54" s="2"/>
      <c r="K54" s="2"/>
      <c r="L54" s="2"/>
      <c r="M54" s="3" t="e">
        <f t="shared" si="0"/>
        <v>#REF!</v>
      </c>
      <c r="N54" s="3">
        <v>12</v>
      </c>
      <c r="O54" s="3">
        <v>1</v>
      </c>
      <c r="P54" s="3"/>
    </row>
    <row r="55" spans="1:16" ht="12.75">
      <c r="A55" s="1" t="s">
        <v>28</v>
      </c>
      <c r="B55" s="2"/>
      <c r="C55" s="2"/>
      <c r="D55" s="2"/>
      <c r="E55" s="2"/>
      <c r="F55" s="2"/>
      <c r="G55" s="7" t="e">
        <f>IF(AND(SUM(F42:F54)&gt;0,MIN(F42:F54)&lt;G41),MIN(F42:F54),G41)</f>
        <v>#REF!</v>
      </c>
      <c r="H55" s="2"/>
      <c r="I55" s="2"/>
      <c r="J55" s="2"/>
      <c r="K55" s="2"/>
      <c r="L55" s="2"/>
      <c r="M55" s="3" t="e">
        <f t="shared" si="0"/>
        <v>#REF!</v>
      </c>
      <c r="N55" s="3">
        <v>13</v>
      </c>
      <c r="O55" s="3">
        <v>1</v>
      </c>
      <c r="P55" s="3"/>
    </row>
    <row r="56" spans="1:16" ht="12.75">
      <c r="A56" s="1"/>
      <c r="B56" s="2"/>
      <c r="C56" s="2"/>
      <c r="D56" s="2"/>
      <c r="E56" s="2"/>
      <c r="F56" s="2"/>
      <c r="G56" s="5"/>
      <c r="H56" s="2"/>
      <c r="I56" s="2"/>
      <c r="J56" s="2"/>
      <c r="K56" s="2"/>
      <c r="L56" s="2"/>
      <c r="M56" s="3" t="e">
        <f t="shared" si="0"/>
        <v>#REF!</v>
      </c>
      <c r="N56" s="3">
        <v>14</v>
      </c>
      <c r="O56" s="3">
        <v>1</v>
      </c>
      <c r="P56" s="3"/>
    </row>
    <row r="57" spans="1:16" ht="12.75">
      <c r="A57" s="90" t="s">
        <v>42</v>
      </c>
      <c r="B57" s="91"/>
      <c r="C57" s="2" t="e">
        <f>IF(G55&lt;0.95,H57,IF(AND((G55&gt;=0.95),AND(G55&lt;1.45)),H58,IF(AND((G55&gt;=1.45),AND(G55&lt;1.55)),H59,IF(AND((G55&gt;=1.55),AND(G55&lt;1.65)),H60,IF(AND((G55&gt;=1.65),AND(G55&lt;1.75)),H61,IF(AND((G55&gt;=1.75),AND(G55&lt;1.85)),H62))))))</f>
        <v>#REF!</v>
      </c>
      <c r="D57" s="2" t="e">
        <f>IF(G55&lt;0.95,G57,IF(AND((G55&gt;=0.95),AND(G55&lt;1.45)),G58,IF(AND((G55&gt;=1.45),AND(G55&lt;1.55)),G59,IF(AND((G55&gt;=1.55),AND(G55&lt;1.65)),G60,IF(AND((G55&gt;=1.65),AND(G55&lt;1.75)),G61,IF(AND((G55&gt;=1.75),AND(G55&lt;1.85)),G62))))))</f>
        <v>#REF!</v>
      </c>
      <c r="F57" s="9" t="s">
        <v>43</v>
      </c>
      <c r="G57" s="2" t="e">
        <f>IF(G55&lt;0.95,"  ")</f>
        <v>#REF!</v>
      </c>
      <c r="H57" s="2" t="e">
        <f>IF(G55&lt;0.95,"6 mth Suspension")</f>
        <v>#REF!</v>
      </c>
      <c r="I57" s="2"/>
      <c r="J57" s="2"/>
      <c r="K57" s="2"/>
      <c r="L57" s="2"/>
      <c r="M57" s="3"/>
      <c r="N57" s="7" t="e">
        <f>IF(SUM(M42:M56)=0,G40,SUM(M42:M56))</f>
        <v>#REF!</v>
      </c>
      <c r="O57" s="3"/>
      <c r="P57" s="3"/>
    </row>
    <row r="58" spans="1:16" ht="12.75">
      <c r="A58" s="91"/>
      <c r="B58" s="91"/>
      <c r="C58" s="2" t="e">
        <f>IF(AND((G55&gt;=1.85),AND(G55&lt;1.95)),H63,IF(AND((G55&gt;=1.95),AND(G55&lt;2.05)),H64,IF(AND((G55&gt;=2.05),AND(G55&lt;2.15)),H65,IF(AND((G55&gt;=2.15),AND(G55&lt;2.25)),H66,IF(AND((G55&gt;=2.25),AND(G55&lt;2.35)),H67)))))</f>
        <v>#REF!</v>
      </c>
      <c r="D58" s="2" t="e">
        <f>IF(AND((G55&gt;=1.85),AND(G55&lt;1.95)),G63,IF(AND((G55&gt;=1.95),AND(G55&lt;2.05)),G64,IF(AND((G55&gt;=2.05),AND(G55&lt;2.15)),G65,IF(AND((G55&gt;=2.15),AND(G55&lt;2.25)),G66,IF(AND((G55&gt;=2.25),AND(G55&lt;2.35)),G67)))))</f>
        <v>#REF!</v>
      </c>
      <c r="F58" s="9" t="s">
        <v>44</v>
      </c>
      <c r="G58" s="2" t="e">
        <f>IF(AND((G55&gt;=0.95),AND(G55&lt;1.45)),(Main!#REF!+(30.43803*2)))</f>
        <v>#REF!</v>
      </c>
      <c r="H58" s="2" t="e">
        <f>IF(AND((G55&gt;=0.95),AND(G55&lt;1.45)),"2 mth Full Review")</f>
        <v>#REF!</v>
      </c>
      <c r="I58" s="2"/>
      <c r="J58" s="2"/>
      <c r="K58" s="2"/>
      <c r="L58" s="2"/>
      <c r="M58" s="3"/>
      <c r="N58" s="3"/>
      <c r="O58" s="3"/>
      <c r="P58" s="3"/>
    </row>
    <row r="59" spans="1:16" ht="12.75">
      <c r="A59" s="3"/>
      <c r="B59" s="3"/>
      <c r="C59" s="3" t="e">
        <f>IF(AND((G55&gt;=2.35),AND(G55&lt;2.45)),H68,IF(AND((G55&gt;=2.45),AND(G55&lt;2.55)),H69,IF(AND((G55&gt;=2.55),AND(G55&lt;2.65)),H70,IF(AND((G55&gt;=2.65),AND(G55&lt;2.75)),H71,IF(AND((G55&gt;=2.75),AND(G55&lt;2.85)),H72)))))</f>
        <v>#REF!</v>
      </c>
      <c r="D59" s="3" t="e">
        <f>IF(AND((G55&gt;=2.35),AND(G55&lt;2.45)),G68,IF(AND((G55&gt;=2.45),AND(G55&lt;2.55)),G69,IF(AND((G55&gt;=2.55),AND(G55&lt;2.65)),G70,IF(AND((G55&gt;=2.65),AND(G55&lt;2.75)),G71,IF(AND((G55&gt;=2.75),AND(G55&lt;2.85)),G72)))))</f>
        <v>#REF!</v>
      </c>
      <c r="E59" s="3"/>
      <c r="F59" s="10" t="s">
        <v>45</v>
      </c>
      <c r="G59" s="3" t="e">
        <f>IF(AND((G55&gt;=1.45),AND(G55&lt;1.55)),(Main!#REF!+(30.43803*6)))</f>
        <v>#REF!</v>
      </c>
      <c r="H59" s="3" t="e">
        <f>IF(AND((G55&gt;=1.45),AND(G55&lt;1.55)),"6 months")</f>
        <v>#REF!</v>
      </c>
      <c r="I59" s="3"/>
      <c r="J59" s="3"/>
      <c r="K59" s="3"/>
      <c r="L59" s="3"/>
      <c r="M59" s="3"/>
      <c r="N59" s="3"/>
      <c r="O59" s="3"/>
      <c r="P59" s="3"/>
    </row>
    <row r="60" spans="3:8" ht="12.75">
      <c r="C60" s="3" t="e">
        <f>IF(AND((G55&gt;=2.85),AND(G55&lt;2.95)),H73,IF(AND((G55&gt;=2.95),AND(G55&lt;3.05)),H74))</f>
        <v>#REF!</v>
      </c>
      <c r="D60" s="11" t="e">
        <f>IF(AND((G55&gt;=2.85),AND(G55&lt;2.95)),G73,IF(AND((G55&gt;=2.95),AND(G55&lt;3.05)),G74))</f>
        <v>#REF!</v>
      </c>
      <c r="F60" s="10" t="s">
        <v>46</v>
      </c>
      <c r="G60" s="3" t="e">
        <f>IF(AND((G55&gt;=1.55),AND(G55&lt;1.65)),(Main!#REF!+(30.43803*7)))</f>
        <v>#REF!</v>
      </c>
      <c r="H60" t="e">
        <f>IF(AND((G55&gt;=1.55),AND(G55&lt;1.65)),"7 months")</f>
        <v>#REF!</v>
      </c>
    </row>
    <row r="61" spans="4:8" ht="12.75">
      <c r="D61" s="3"/>
      <c r="G61" s="3" t="e">
        <f>IF(AND((G55&gt;=1.65),AND(G55&lt;1.75)),(Main!#REF!+(30.43803*8)))</f>
        <v>#REF!</v>
      </c>
      <c r="H61" t="e">
        <f>IF(AND((G55&gt;=1.65),AND(G55&lt;1.75)),"8 months")</f>
        <v>#REF!</v>
      </c>
    </row>
    <row r="62" spans="3:8" ht="12.75">
      <c r="C62" t="s">
        <v>47</v>
      </c>
      <c r="D62" s="3"/>
      <c r="G62" s="3" t="e">
        <f>IF(AND((G55&gt;=1.75),AND(G55&lt;1.85)),(Main!#REF!+(30.43803*9)))</f>
        <v>#REF!</v>
      </c>
      <c r="H62" t="e">
        <f>IF(AND((G55&gt;=1.75),AND(G55&lt;1.85)),"9 months")</f>
        <v>#REF!</v>
      </c>
    </row>
    <row r="63" spans="3:8" ht="12.75">
      <c r="C63" s="3" t="e">
        <f>IF(AND((G55&gt;=0),AND(G55&lt;1.85)),C57,IF(AND((G55&gt;=1.85),AND(G55&lt;2.35)),C58,IF(AND((G55&gt;=2.35),AND(G55&lt;2.85)),C59,IF(AND((G55&gt;=2.85),AND(G55&lt;3.05)),C60))))</f>
        <v>#REF!</v>
      </c>
      <c r="D63" s="11" t="e">
        <f>IF(AND((G55&gt;=0),AND(G55&lt;1.85)),D57,IF(AND((G55&gt;=1.85),AND(G55&lt;2.35)),D58,IF(AND((G55&gt;=2.35),AND(G55&lt;2.85)),D59,IF(AND((G55&gt;=2.85),AND(G55&lt;3.05)),D60))))</f>
        <v>#REF!</v>
      </c>
      <c r="G63" s="3" t="e">
        <f>IF(AND((G55&gt;=1.85),AND(G55&lt;1.95)),(Main!#REF!+(30.43803*10)))</f>
        <v>#REF!</v>
      </c>
      <c r="H63" t="e">
        <f>IF(AND((G55&gt;=1.85),AND(G55&lt;1.95)),"10 months")</f>
        <v>#REF!</v>
      </c>
    </row>
    <row r="64" spans="7:8" ht="12.75">
      <c r="G64" s="3" t="e">
        <f>IF(AND((G55&gt;=1.95),AND(G55&lt;2.05)),(Main!#REF!+(30.43803*12)))</f>
        <v>#REF!</v>
      </c>
      <c r="H64" t="e">
        <f>IF(AND((G55&gt;=1.95),AND(G55&lt;2.05)),"12 months")</f>
        <v>#REF!</v>
      </c>
    </row>
    <row r="65" spans="7:8" ht="12.75">
      <c r="G65" s="3" t="e">
        <f>IF(AND((G55&gt;=2.05),AND(G55&lt;2.15)),(Main!#REF!+(30.43803*13)))</f>
        <v>#REF!</v>
      </c>
      <c r="H65" t="e">
        <f>IF(AND((G55&gt;=2.05),AND(G55&lt;2.15)),"13 months")</f>
        <v>#REF!</v>
      </c>
    </row>
    <row r="66" spans="7:8" ht="12.75">
      <c r="G66" s="3" t="e">
        <f>IF(AND((G55&gt;=2.15),AND(G55&lt;2.25)),(Main!#REF!+(30.43803*15)))</f>
        <v>#REF!</v>
      </c>
      <c r="H66" t="e">
        <f>IF(AND((G55&gt;=2.15),AND(G55&lt;2.25)),"15 months")</f>
        <v>#REF!</v>
      </c>
    </row>
    <row r="67" spans="7:8" ht="12.75">
      <c r="G67" s="3" t="e">
        <f>IF(AND((G55&gt;=2.25),AND(G55&lt;2.35)),(Main!#REF!+(30.43803*16)))</f>
        <v>#REF!</v>
      </c>
      <c r="H67" t="e">
        <f>IF(AND((G55&gt;=2.25),AND(G55&lt;2.35)),"16 months")</f>
        <v>#REF!</v>
      </c>
    </row>
    <row r="68" spans="7:8" ht="12.75">
      <c r="G68" s="3" t="e">
        <f>IF(AND((G55&gt;=2.35),AND(G55&lt;2.45)),(Main!#REF!+(30.43803*17)))</f>
        <v>#REF!</v>
      </c>
      <c r="H68" t="e">
        <f>IF(AND((G55&gt;=2.35),AND(G55&lt;2.45)),"17 months")</f>
        <v>#REF!</v>
      </c>
    </row>
    <row r="69" spans="7:8" ht="12.75">
      <c r="G69" s="3" t="e">
        <f>IF(AND((G55&gt;=2.45),AND(G55&lt;2.55)),(Main!#REF!+(30.43803*18)))</f>
        <v>#REF!</v>
      </c>
      <c r="H69" t="e">
        <f>IF(AND((G55&gt;=2.45),AND(G55&lt;2.55)),"18 months")</f>
        <v>#REF!</v>
      </c>
    </row>
    <row r="70" spans="7:8" ht="12.75">
      <c r="G70" s="3" t="e">
        <f>IF(AND((G55&gt;=2.55),AND(G55&lt;2.65)),(Main!#REF!+(30.43803*19)))</f>
        <v>#REF!</v>
      </c>
      <c r="H70" t="e">
        <f>IF(AND((G55&gt;=2.55),AND(G55&lt;2.65)),"19 months")</f>
        <v>#REF!</v>
      </c>
    </row>
    <row r="71" spans="7:8" ht="12.75">
      <c r="G71" s="3" t="e">
        <f>IF(AND((G55&gt;=2.65),AND(G55&lt;2.75)),(Main!#REF!+(30.43803*20)))</f>
        <v>#REF!</v>
      </c>
      <c r="H71" t="e">
        <f>IF(AND((G55&gt;=2.65),AND(G55&lt;2.75)),"20 months")</f>
        <v>#REF!</v>
      </c>
    </row>
    <row r="72" spans="7:8" ht="12.75">
      <c r="G72" s="3" t="e">
        <f>IF(AND((G55&gt;=2.75),AND(G55&lt;2.85)),(Main!#REF!+(30.43803*22)))</f>
        <v>#REF!</v>
      </c>
      <c r="H72" t="e">
        <f>IF(AND((G55&gt;=2.75),AND(G55&lt;2.85)),"22 months")</f>
        <v>#REF!</v>
      </c>
    </row>
    <row r="73" spans="7:8" ht="12.75">
      <c r="G73" s="3" t="e">
        <f>IF(AND((G55&gt;=2.85),AND(G55&lt;2.95)),(Main!#REF!+(30.43803*23)))</f>
        <v>#REF!</v>
      </c>
      <c r="H73" t="e">
        <f>IF(AND((G55&gt;=2.85),AND(G55&lt;2.95)),"23 months")</f>
        <v>#REF!</v>
      </c>
    </row>
    <row r="74" spans="7:8" ht="12.75">
      <c r="G74" s="11" t="e">
        <f>IF(AND((G55&gt;=2.95),AND(G55&lt;3.05)),(Main!#REF!+(30.43803*24)))</f>
        <v>#REF!</v>
      </c>
      <c r="H74" t="e">
        <f>IF(AND((G55&gt;=2.95),AND(G55&lt;3.05)),"24 months")</f>
        <v>#REF!</v>
      </c>
    </row>
  </sheetData>
  <sheetProtection password="DD15" sheet="1" objects="1" scenarios="1" selectLockedCells="1"/>
  <mergeCells count="1">
    <mergeCell ref="A57:B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 Transport Agency</dc:creator>
  <cp:keywords/>
  <dc:description/>
  <cp:lastModifiedBy>Toby Bishop</cp:lastModifiedBy>
  <cp:lastPrinted>2015-08-03T01:19:23Z</cp:lastPrinted>
  <dcterms:created xsi:type="dcterms:W3CDTF">2003-06-04T04:11:13Z</dcterms:created>
  <dcterms:modified xsi:type="dcterms:W3CDTF">2015-08-03T01:19:45Z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2011-07-19T00:00:00Z</vt:filetime>
  </property>
  <property fmtid="{D5CDD505-2E9C-101B-9397-08002B2CF9AE}" pid="4" name="Objective-Id">
    <vt:lpwstr>A1200099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2011-07-19T00:00:00Z</vt:filetime>
  </property>
  <property fmtid="{D5CDD505-2E9C-101B-9397-08002B2CF9AE}" pid="8" name="Objective-ModificationStamp">
    <vt:filetime>2011-07-19T00:00:00Z</vt:filetime>
  </property>
  <property fmtid="{D5CDD505-2E9C-101B-9397-08002B2CF9AE}" pid="9" name="Objective-Owner">
    <vt:lpwstr>Kelly Menhennet</vt:lpwstr>
  </property>
  <property fmtid="{D5CDD505-2E9C-101B-9397-08002B2CF9AE}" pid="10" name="Objective-Path">
    <vt:lpwstr>File plan:Utilities:Templates:Driver and Vehicle Certification Unit:</vt:lpwstr>
  </property>
  <property fmtid="{D5CDD505-2E9C-101B-9397-08002B2CF9AE}" pid="11" name="Objective-Parent">
    <vt:lpwstr>Driver and Vehicle Certification Unit</vt:lpwstr>
  </property>
  <property fmtid="{D5CDD505-2E9C-101B-9397-08002B2CF9AE}" pid="12" name="Objective-State">
    <vt:lpwstr>Published</vt:lpwstr>
  </property>
  <property fmtid="{D5CDD505-2E9C-101B-9397-08002B2CF9AE}" pid="13" name="Objective-Title">
    <vt:lpwstr>PRS Electronic Score Sheet V3 2 October 2010 - Reviewers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