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ain" sheetId="1" r:id="rId1"/>
    <sheet name="Assist" sheetId="2" r:id="rId2"/>
  </sheets>
  <definedNames>
    <definedName name="_xlnm.Print_Area" localSheetId="0">'Main'!$A$1:$J$102</definedName>
  </definedNames>
  <calcPr fullCalcOnLoad="1"/>
</workbook>
</file>

<file path=xl/sharedStrings.xml><?xml version="1.0" encoding="utf-8"?>
<sst xmlns="http://schemas.openxmlformats.org/spreadsheetml/2006/main" count="316" uniqueCount="205">
  <si>
    <t>1.</t>
  </si>
  <si>
    <t>Comments</t>
  </si>
  <si>
    <t>Correct technical decisions</t>
  </si>
  <si>
    <t>Technical competence</t>
  </si>
  <si>
    <t>2.</t>
  </si>
  <si>
    <t>Correct use of cert. Documents</t>
  </si>
  <si>
    <t>3.</t>
  </si>
  <si>
    <t>Resources</t>
  </si>
  <si>
    <t>Technical equipment</t>
  </si>
  <si>
    <t>4.</t>
  </si>
  <si>
    <t>Management</t>
  </si>
  <si>
    <t>5.</t>
  </si>
  <si>
    <t>Performance improvement</t>
  </si>
  <si>
    <t>Unadjusted total score:</t>
  </si>
  <si>
    <t>2.2</t>
  </si>
  <si>
    <t>6.</t>
  </si>
  <si>
    <t>7.</t>
  </si>
  <si>
    <t>Correct technical decision scores</t>
  </si>
  <si>
    <t>Technical competence scores</t>
  </si>
  <si>
    <t>Technical equipment scores</t>
  </si>
  <si>
    <t>Average:</t>
  </si>
  <si>
    <t>Number of element scores of 1+ or less</t>
  </si>
  <si>
    <t>Main:</t>
  </si>
  <si>
    <t>Technical:</t>
  </si>
  <si>
    <t>Total score calculation</t>
  </si>
  <si>
    <t>Total score cleaned for element scores of 1+ or less in Main Part Only:</t>
  </si>
  <si>
    <t>Score cleaned from tech part</t>
  </si>
  <si>
    <t>score</t>
  </si>
  <si>
    <t>Total score cleaned for minimum categories:</t>
  </si>
  <si>
    <t xml:space="preserve"> clean total score for 1+ in tech part</t>
  </si>
  <si>
    <t>Actual total score:</t>
  </si>
  <si>
    <t>Correct certification outcomes</t>
  </si>
  <si>
    <t>Administrative competence</t>
  </si>
  <si>
    <t>Facilities</t>
  </si>
  <si>
    <t>Administration equipment</t>
  </si>
  <si>
    <t>Technical information</t>
  </si>
  <si>
    <t>Certification staff</t>
  </si>
  <si>
    <t>Management of competence</t>
  </si>
  <si>
    <t>Management of facilities</t>
  </si>
  <si>
    <t>Management of equipment</t>
  </si>
  <si>
    <t>Management of time</t>
  </si>
  <si>
    <t>Correct handling of complaints</t>
  </si>
  <si>
    <t>Correct entry of certification info</t>
  </si>
  <si>
    <t>Controlled cert. Documents</t>
  </si>
  <si>
    <t>Mgmt of technical information</t>
  </si>
  <si>
    <t>Mgmt of certification documents</t>
  </si>
  <si>
    <t>Mgmt of electronic cert. Info</t>
  </si>
  <si>
    <t>Mgmt of certification staff</t>
  </si>
  <si>
    <t>Repair</t>
  </si>
  <si>
    <t>LVV</t>
  </si>
  <si>
    <t>Review period calculation:</t>
  </si>
  <si>
    <t>0 to 1.8</t>
  </si>
  <si>
    <t>1.9 to 2.3</t>
  </si>
  <si>
    <t>2.4 to 2.8</t>
  </si>
  <si>
    <t>2.9 to 3.0</t>
  </si>
  <si>
    <t>Final Outcome:</t>
  </si>
  <si>
    <t>Used Entry</t>
  </si>
  <si>
    <t>New Entry</t>
  </si>
  <si>
    <t>2.1 External projections</t>
  </si>
  <si>
    <t>2.1 Unibody chassis rails</t>
  </si>
  <si>
    <t>2.2 Body-over-frame chassis rails</t>
  </si>
  <si>
    <t>2.3 Sills</t>
  </si>
  <si>
    <t>2.4 A-pillars</t>
  </si>
  <si>
    <t>2.5 Other pillars</t>
  </si>
  <si>
    <t>2.6 Bumpers and energy absorbers</t>
  </si>
  <si>
    <t>2.7 Plastic repairs</t>
  </si>
  <si>
    <t>2.8 Points of attachment</t>
  </si>
  <si>
    <t>3.1 Windscreens</t>
  </si>
  <si>
    <t>4.1 Door and hinge panel retention systems</t>
  </si>
  <si>
    <t>5.1 Seats and seat anchorages</t>
  </si>
  <si>
    <t>5.2 Seatbelts and seatbelt anchorages</t>
  </si>
  <si>
    <t>5.3 Airbags</t>
  </si>
  <si>
    <t>5.4 Interior impact</t>
  </si>
  <si>
    <t>6.1 Service brakes and park brakes</t>
  </si>
  <si>
    <t>7.1 Steering and suspension systems</t>
  </si>
  <si>
    <t>1. Vehicle identification</t>
  </si>
  <si>
    <t>2. Compliance with approved standards</t>
  </si>
  <si>
    <t>3. Pre-delivery inspection</t>
  </si>
  <si>
    <t>3.1 Dimensions</t>
  </si>
  <si>
    <t>4.1 Chassis frame</t>
  </si>
  <si>
    <t>4.2 Cab structure</t>
  </si>
  <si>
    <t>4.3 Steering, suspension and axles</t>
  </si>
  <si>
    <t>4.4 Engine and drive train</t>
  </si>
  <si>
    <t>4.5 Brakes</t>
  </si>
  <si>
    <t>5.1 Seatbelts and seatbelt anchorages</t>
  </si>
  <si>
    <t>5.2 Wheelchair restraints</t>
  </si>
  <si>
    <t>5.3 PSV rollover and stability characteristics</t>
  </si>
  <si>
    <t>6.1 Static rollover threshhold (SRT)</t>
  </si>
  <si>
    <t>7.1 Cranes and hoists</t>
  </si>
  <si>
    <t>8.1 Drawbars, drawbeams and towbars</t>
  </si>
  <si>
    <t>8.2 Fifth wheels and kingpins</t>
  </si>
  <si>
    <t>9.1 Load retention</t>
  </si>
  <si>
    <t>9.2 Logging bolsters</t>
  </si>
  <si>
    <t>10.1 Welding</t>
  </si>
  <si>
    <t>8.1 Three-dimensional chassis measurements</t>
  </si>
  <si>
    <t>8.2 Four-wheel alignment measurements</t>
  </si>
  <si>
    <t>9.1 Water damage</t>
  </si>
  <si>
    <t>9.2 Welding</t>
  </si>
  <si>
    <t>9.3 Replacement components</t>
  </si>
  <si>
    <t>9.4 Corrosion protection</t>
  </si>
  <si>
    <t>10.1 Motorcycle frame and forks</t>
  </si>
  <si>
    <t>10.2 Motorcycle frame and fork measurements</t>
  </si>
  <si>
    <t>1.1 Vehicle Identification</t>
  </si>
  <si>
    <t>035-00 Braking systems</t>
  </si>
  <si>
    <t>045-30 Disability adaptive hand controls</t>
  </si>
  <si>
    <t>085-40 Engine and drive-train conversions</t>
  </si>
  <si>
    <t>100-30 External projections</t>
  </si>
  <si>
    <t>155-20 Door retention systems</t>
  </si>
  <si>
    <t>155-30 Frontal impact</t>
  </si>
  <si>
    <t>155-40 Interior impact</t>
  </si>
  <si>
    <t>175-00 Seatbelt anchorages</t>
  </si>
  <si>
    <t>184-40 Head restraints</t>
  </si>
  <si>
    <t>185-00 Seats and seat anchorages</t>
  </si>
  <si>
    <t>190-70 Right-hand drive conversions</t>
  </si>
  <si>
    <t>195-00 Suspension sytems</t>
  </si>
  <si>
    <t>200-30 Rear view mirrors</t>
  </si>
  <si>
    <t>205-00 Wheels and tyres</t>
  </si>
  <si>
    <t>090-20 Exhaust noise emissions</t>
  </si>
  <si>
    <t>125-00 Lighting equipment</t>
  </si>
  <si>
    <t>001-00 Vehicle Identification</t>
  </si>
  <si>
    <t>Commitment to improvement</t>
  </si>
  <si>
    <t>Number 0f "1+"s</t>
  </si>
  <si>
    <t>Technical Performance</t>
  </si>
  <si>
    <t>Administrative Performance</t>
  </si>
  <si>
    <t xml:space="preserve">Certification Type </t>
  </si>
  <si>
    <t xml:space="preserve">IO/delegate  </t>
  </si>
  <si>
    <t>.1</t>
  </si>
  <si>
    <t>.2</t>
  </si>
  <si>
    <t>.3</t>
  </si>
  <si>
    <t xml:space="preserve">2.1 Vehicle exterior - Dimensions, external projections </t>
  </si>
  <si>
    <t>4.1 Lighting - Vehicle lighting equipment</t>
  </si>
  <si>
    <t>2.1 Vehicle exterior - Dimensions, external projections &amp; outriggers</t>
  </si>
  <si>
    <t>3.1 Vehicle structure - Structure (including frontal impact)</t>
  </si>
  <si>
    <t>3.2 Vehicle structure - Stability &amp; PSV roof racks</t>
  </si>
  <si>
    <t>5.1 Vision - Glazing, sun visors, wipe &amp; wash &amp; mirrors</t>
  </si>
  <si>
    <t>5.2 Vision - PSV driver's vision &amp; PSV demisters</t>
  </si>
  <si>
    <t>6.1 Entrance &amp; exit - Door and hinge panel retention systems</t>
  </si>
  <si>
    <t>6.2 Entrance &amp; exit - PSV doors, steps, ramps, hoists, emerg. exits</t>
  </si>
  <si>
    <t>7.1 Vehicle interior - Seats, head restraints, seatbelts, airbags, etc</t>
  </si>
  <si>
    <t>7.2 Vehicle interior - PSV seating, aisles, heating, ventilation, etc</t>
  </si>
  <si>
    <t>8.1 Brakes - Service &amp; parking brakes (including trailer brakes)</t>
  </si>
  <si>
    <t>8.2 Brakes - Compressed air brakes</t>
  </si>
  <si>
    <t>9.1 Steering -  Steering and suspension systems</t>
  </si>
  <si>
    <t>10.1 Tyres, wheels &amp; hubs - Tyres, wheels, hubs, axles &amp; mudguards</t>
  </si>
  <si>
    <t>11.1 Exhaust system - Exhaust system and visible smoke</t>
  </si>
  <si>
    <t>12.1 Towing - Light vehicle towing connections (including trailers)</t>
  </si>
  <si>
    <t>12.2 Towing - Heavy vehicle towing connections (including trailers)</t>
  </si>
  <si>
    <t>13.1 Miscellaneous - Engine, transmission, fuel system &amp; alt. fuel</t>
  </si>
  <si>
    <t>13.2 Miscellaneous - HV &amp; PSV electrical wiring</t>
  </si>
  <si>
    <t>15.1 Documentation - Certificate of loading &amp; TSL</t>
  </si>
  <si>
    <t>14.1 Load restraints - Load anchors, stockcrates, log bolsters, etc</t>
  </si>
  <si>
    <t>2.1 Vehicle exterior - External projections</t>
  </si>
  <si>
    <t xml:space="preserve">3.1 Vehicle structure - Vehicle structure </t>
  </si>
  <si>
    <t>8.1 Brakes - Vehicle brakes</t>
  </si>
  <si>
    <t>Todays Rating</t>
  </si>
  <si>
    <t>Previous Rating</t>
  </si>
  <si>
    <t>2.1</t>
  </si>
  <si>
    <t>3.2</t>
  </si>
  <si>
    <t>3.3</t>
  </si>
  <si>
    <t>4.1</t>
  </si>
  <si>
    <t>4.2</t>
  </si>
  <si>
    <t>4.3</t>
  </si>
  <si>
    <t>4.4</t>
  </si>
  <si>
    <t>4.5</t>
  </si>
  <si>
    <t>4.6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</si>
  <si>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</si>
  <si>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</si>
  <si>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</si>
  <si>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</si>
  <si>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</si>
  <si>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</si>
  <si>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</si>
  <si>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</si>
  <si>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</si>
  <si>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 xml:space="preserve">Assessment Date </t>
  </si>
  <si>
    <t>C</t>
  </si>
  <si>
    <t>Correct use of equipment</t>
  </si>
  <si>
    <t>Comments:</t>
  </si>
  <si>
    <t>Compliant</t>
  </si>
  <si>
    <t>NCAdmin</t>
  </si>
  <si>
    <t>NCSafety</t>
  </si>
  <si>
    <t>VI Code</t>
  </si>
  <si>
    <t>Name</t>
  </si>
  <si>
    <t>A</t>
  </si>
  <si>
    <t>B</t>
  </si>
  <si>
    <t>D</t>
  </si>
  <si>
    <t>E</t>
  </si>
  <si>
    <t>F</t>
  </si>
  <si>
    <t>G</t>
  </si>
  <si>
    <t>H</t>
  </si>
  <si>
    <t>Ownership and Accountibility</t>
  </si>
  <si>
    <t>I</t>
  </si>
  <si>
    <t>J</t>
  </si>
  <si>
    <t>Internal Performance Assessment check sheet</t>
  </si>
  <si>
    <t>Internal Performance Assessment check sheet - Vehicle Inspector</t>
  </si>
  <si>
    <t>IO/Delegate:                                                                                    Date:</t>
  </si>
  <si>
    <t xml:space="preserve">IO Number   </t>
  </si>
  <si>
    <t xml:space="preserve">IO Number </t>
  </si>
  <si>
    <t xml:space="preserve">  This may include action plan</t>
  </si>
  <si>
    <t>Delegated QMS role</t>
  </si>
  <si>
    <t>Internal assessments</t>
  </si>
  <si>
    <t>COC responsibilities</t>
  </si>
  <si>
    <t>Escalation process</t>
  </si>
  <si>
    <t>CoF</t>
  </si>
  <si>
    <t>WoF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</si>
</sst>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mmm\-yyyy"/>
    <numFmt numFmtId="166" formatCode="[$-1409]dddd\,\ d\ mmmm\ yyyy"/>
  </numFmts>
  <fonts count="41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right"/>
      <protection hidden="1"/>
    </xf>
    <xf numFmtId="2" fontId="0" fillId="0" borderId="0" xfId="0" applyNumberFormat="1" applyAlignment="1" applyProtection="1">
      <alignment/>
      <protection hidden="1"/>
    </xf>
    <xf numFmtId="0" fontId="0" fillId="33" borderId="0" xfId="0" applyNumberFormat="1" applyFill="1" applyAlignment="1" applyProtection="1">
      <alignment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7" fontId="0" fillId="0" borderId="0" xfId="0" applyNumberFormat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>
      <alignment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left"/>
      <protection hidden="1"/>
    </xf>
    <xf numFmtId="0" fontId="2" fillId="34" borderId="0" xfId="0" applyFont="1" applyFill="1" applyAlignment="1">
      <alignment/>
    </xf>
    <xf numFmtId="0" fontId="2" fillId="34" borderId="0" xfId="0" applyFont="1" applyFill="1" applyAlignment="1" applyProtection="1">
      <alignment horizontal="left"/>
      <protection hidden="1"/>
    </xf>
    <xf numFmtId="0" fontId="2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6" fillId="35" borderId="0" xfId="0" applyFont="1" applyFill="1" applyBorder="1" applyAlignment="1" applyProtection="1">
      <alignment horizontal="right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164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64" fontId="5" fillId="4" borderId="10" xfId="0" applyNumberFormat="1" applyFont="1" applyFill="1" applyBorder="1" applyAlignment="1" applyProtection="1">
      <alignment horizontal="left" vertical="center"/>
      <protection hidden="1"/>
    </xf>
    <xf numFmtId="0" fontId="5" fillId="4" borderId="0" xfId="0" applyFont="1" applyFill="1" applyBorder="1" applyAlignment="1" applyProtection="1">
      <alignment horizontal="right" vertical="center"/>
      <protection hidden="1"/>
    </xf>
    <xf numFmtId="49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6" fillId="35" borderId="18" xfId="0" applyFont="1" applyFill="1" applyBorder="1" applyAlignment="1" applyProtection="1">
      <alignment horizontal="right"/>
      <protection hidden="1"/>
    </xf>
    <xf numFmtId="49" fontId="5" fillId="4" borderId="19" xfId="0" applyNumberFormat="1" applyFont="1" applyFill="1" applyBorder="1" applyAlignment="1" applyProtection="1">
      <alignment horizontal="center" vertical="center"/>
      <protection hidden="1"/>
    </xf>
    <xf numFmtId="0" fontId="5" fillId="4" borderId="20" xfId="0" applyFont="1" applyFill="1" applyBorder="1" applyAlignment="1" applyProtection="1">
      <alignment vertical="center"/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0" fontId="3" fillId="4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20" xfId="0" applyNumberFormat="1" applyFont="1" applyFill="1" applyBorder="1" applyAlignment="1" applyProtection="1">
      <alignment horizontal="center" vertical="center" wrapText="1"/>
      <protection hidden="1"/>
    </xf>
    <xf numFmtId="49" fontId="5" fillId="4" borderId="10" xfId="0" applyNumberFormat="1" applyFont="1" applyFill="1" applyBorder="1" applyAlignment="1" applyProtection="1">
      <alignment horizontal="center" vertical="center"/>
      <protection hidden="1"/>
    </xf>
    <xf numFmtId="0" fontId="3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11" xfId="0" applyFont="1" applyFill="1" applyBorder="1" applyAlignment="1" applyProtection="1">
      <alignment horizontal="left" vertical="center"/>
      <protection hidden="1"/>
    </xf>
    <xf numFmtId="0" fontId="0" fillId="4" borderId="11" xfId="0" applyFont="1" applyFill="1" applyBorder="1" applyAlignment="1" applyProtection="1">
      <alignment vertical="center"/>
      <protection hidden="1"/>
    </xf>
    <xf numFmtId="0" fontId="0" fillId="4" borderId="12" xfId="0" applyFont="1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2" xfId="0" applyFont="1" applyFill="1" applyBorder="1" applyAlignment="1" applyProtection="1">
      <alignment horizontal="left" vertical="center"/>
      <protection hidden="1"/>
    </xf>
    <xf numFmtId="0" fontId="7" fillId="6" borderId="17" xfId="0" applyNumberFormat="1" applyFont="1" applyFill="1" applyBorder="1" applyAlignment="1" applyProtection="1">
      <alignment horizontal="left" vertical="center"/>
      <protection locked="0"/>
    </xf>
    <xf numFmtId="0" fontId="7" fillId="6" borderId="23" xfId="0" applyNumberFormat="1" applyFont="1" applyFill="1" applyBorder="1" applyAlignment="1" applyProtection="1">
      <alignment horizontal="left" vertical="center"/>
      <protection locked="0"/>
    </xf>
    <xf numFmtId="0" fontId="0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7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164" fontId="0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3" fillId="4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left" vertical="center" wrapText="1"/>
      <protection hidden="1"/>
    </xf>
    <xf numFmtId="0" fontId="2" fillId="4" borderId="21" xfId="0" applyFont="1" applyFill="1" applyBorder="1" applyAlignment="1" applyProtection="1">
      <alignment horizontal="left" vertical="center"/>
      <protection hidden="1"/>
    </xf>
    <xf numFmtId="164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4" borderId="20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left" vertical="center"/>
      <protection hidden="1"/>
    </xf>
    <xf numFmtId="0" fontId="5" fillId="4" borderId="30" xfId="0" applyFont="1" applyFill="1" applyBorder="1" applyAlignment="1" applyProtection="1">
      <alignment horizontal="center" vertical="center"/>
      <protection hidden="1"/>
    </xf>
    <xf numFmtId="0" fontId="0" fillId="4" borderId="20" xfId="0" applyFont="1" applyFill="1" applyBorder="1" applyAlignment="1" applyProtection="1">
      <alignment/>
      <protection hidden="1"/>
    </xf>
    <xf numFmtId="0" fontId="3" fillId="4" borderId="20" xfId="0" applyFont="1" applyFill="1" applyBorder="1" applyAlignment="1" applyProtection="1">
      <alignment horizontal="left" vertical="center" wrapText="1"/>
      <protection hidden="1"/>
    </xf>
    <xf numFmtId="0" fontId="2" fillId="4" borderId="20" xfId="0" applyFont="1" applyFill="1" applyBorder="1" applyAlignment="1" applyProtection="1">
      <alignment horizontal="left" vertical="center" wrapText="1"/>
      <protection hidden="1"/>
    </xf>
    <xf numFmtId="0" fontId="0" fillId="4" borderId="20" xfId="0" applyFont="1" applyFill="1" applyBorder="1" applyAlignment="1">
      <alignment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" fillId="4" borderId="31" xfId="0" applyFont="1" applyFill="1" applyBorder="1" applyAlignment="1" applyProtection="1">
      <alignment horizontal="center" vertical="center"/>
      <protection hidden="1"/>
    </xf>
    <xf numFmtId="0" fontId="0" fillId="4" borderId="21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0" borderId="32" xfId="0" applyFont="1" applyFill="1" applyBorder="1" applyAlignment="1" applyProtection="1">
      <alignment vertical="center"/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30" xfId="0" applyFont="1" applyFill="1" applyBorder="1" applyAlignment="1" applyProtection="1">
      <alignment horizontal="center"/>
      <protection hidden="1"/>
    </xf>
    <xf numFmtId="0" fontId="6" fillId="35" borderId="10" xfId="0" applyNumberFormat="1" applyFont="1" applyFill="1" applyBorder="1" applyAlignment="1" applyProtection="1">
      <alignment horizontal="right" vertical="center" wrapText="1"/>
      <protection hidden="1"/>
    </xf>
    <xf numFmtId="0" fontId="6" fillId="35" borderId="1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33" xfId="0" applyFont="1" applyFill="1" applyBorder="1" applyAlignment="1" applyProtection="1">
      <alignment horizontal="left"/>
      <protection hidden="1"/>
    </xf>
    <xf numFmtId="0" fontId="5" fillId="0" borderId="34" xfId="0" applyFont="1" applyFill="1" applyBorder="1" applyAlignment="1" applyProtection="1">
      <alignment horizontal="left"/>
      <protection hidden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7" fillId="6" borderId="36" xfId="0" applyNumberFormat="1" applyFont="1" applyFill="1" applyBorder="1" applyAlignment="1" applyProtection="1">
      <alignment horizontal="left" vertical="center"/>
      <protection hidden="1"/>
    </xf>
    <xf numFmtId="0" fontId="7" fillId="6" borderId="0" xfId="0" applyFont="1" applyFill="1" applyBorder="1" applyAlignment="1" applyProtection="1">
      <alignment horizontal="left" vertical="center"/>
      <protection hidden="1"/>
    </xf>
    <xf numFmtId="49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7" borderId="37" xfId="0" applyFill="1" applyBorder="1" applyAlignment="1">
      <alignment/>
    </xf>
    <xf numFmtId="0" fontId="0" fillId="37" borderId="17" xfId="0" applyFill="1" applyBorder="1" applyAlignment="1">
      <alignment/>
    </xf>
    <xf numFmtId="0" fontId="0" fillId="4" borderId="38" xfId="0" applyFont="1" applyFill="1" applyBorder="1" applyAlignment="1" applyProtection="1">
      <alignment horizontal="center"/>
      <protection hidden="1"/>
    </xf>
    <xf numFmtId="0" fontId="0" fillId="4" borderId="39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4" fillId="16" borderId="33" xfId="0" applyFont="1" applyFill="1" applyBorder="1" applyAlignment="1" applyProtection="1">
      <alignment horizontal="center" vertical="top"/>
      <protection hidden="1"/>
    </xf>
    <xf numFmtId="0" fontId="4" fillId="16" borderId="34" xfId="0" applyFont="1" applyFill="1" applyBorder="1" applyAlignment="1" applyProtection="1">
      <alignment horizontal="center" vertical="top"/>
      <protection hidden="1"/>
    </xf>
    <xf numFmtId="0" fontId="4" fillId="16" borderId="35" xfId="0" applyFont="1" applyFill="1" applyBorder="1" applyAlignment="1" applyProtection="1">
      <alignment horizontal="center" vertical="top"/>
      <protection hidden="1"/>
    </xf>
    <xf numFmtId="0" fontId="7" fillId="6" borderId="40" xfId="0" applyFont="1" applyFill="1" applyBorder="1" applyAlignment="1" applyProtection="1">
      <alignment horizontal="center" vertical="center"/>
      <protection locked="0"/>
    </xf>
    <xf numFmtId="0" fontId="7" fillId="6" borderId="39" xfId="0" applyFont="1" applyFill="1" applyBorder="1" applyAlignment="1" applyProtection="1">
      <alignment horizontal="center" vertical="center"/>
      <protection locked="0"/>
    </xf>
    <xf numFmtId="14" fontId="7" fillId="6" borderId="36" xfId="0" applyNumberFormat="1" applyFont="1" applyFill="1" applyBorder="1" applyAlignment="1" applyProtection="1">
      <alignment horizontal="center"/>
      <protection locked="0"/>
    </xf>
    <xf numFmtId="14" fontId="7" fillId="6" borderId="31" xfId="0" applyNumberFormat="1" applyFont="1" applyFill="1" applyBorder="1" applyAlignment="1" applyProtection="1">
      <alignment horizontal="center"/>
      <protection locked="0"/>
    </xf>
    <xf numFmtId="0" fontId="3" fillId="4" borderId="38" xfId="0" applyFont="1" applyFill="1" applyBorder="1" applyAlignment="1" applyProtection="1">
      <alignment horizontal="center" vertical="top"/>
      <protection hidden="1"/>
    </xf>
    <xf numFmtId="0" fontId="3" fillId="4" borderId="39" xfId="0" applyFont="1" applyFill="1" applyBorder="1" applyAlignment="1" applyProtection="1">
      <alignment horizontal="center" vertical="top"/>
      <protection hidden="1"/>
    </xf>
    <xf numFmtId="0" fontId="7" fillId="6" borderId="15" xfId="0" applyFont="1" applyFill="1" applyBorder="1" applyAlignment="1" applyProtection="1">
      <alignment horizontal="left" vertical="center"/>
      <protection locked="0"/>
    </xf>
    <xf numFmtId="0" fontId="6" fillId="35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6" borderId="17" xfId="0" applyNumberFormat="1" applyFont="1" applyFill="1" applyBorder="1" applyAlignment="1" applyProtection="1">
      <alignment horizontal="left" vertical="center"/>
      <protection locked="0"/>
    </xf>
    <xf numFmtId="0" fontId="7" fillId="6" borderId="17" xfId="0" applyFont="1" applyFill="1" applyBorder="1" applyAlignment="1" applyProtection="1">
      <alignment horizontal="left" vertical="center"/>
      <protection locked="0"/>
    </xf>
    <xf numFmtId="0" fontId="6" fillId="35" borderId="36" xfId="0" applyNumberFormat="1" applyFont="1" applyFill="1" applyBorder="1" applyAlignment="1" applyProtection="1">
      <alignment horizontal="right" vertical="center" wrapText="1"/>
      <protection hidden="1"/>
    </xf>
    <xf numFmtId="0" fontId="6" fillId="35" borderId="25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5" xfId="0" applyBorder="1" applyAlignment="1">
      <alignment horizontal="right" vertical="center" wrapText="1"/>
    </xf>
    <xf numFmtId="0" fontId="3" fillId="4" borderId="38" xfId="0" applyFont="1" applyFill="1" applyBorder="1" applyAlignment="1" applyProtection="1">
      <alignment horizontal="left" vertical="center" wrapText="1"/>
      <protection hidden="1"/>
    </xf>
    <xf numFmtId="0" fontId="7" fillId="6" borderId="41" xfId="0" applyFont="1" applyFill="1" applyBorder="1" applyAlignment="1" applyProtection="1">
      <alignment horizontal="center" vertical="center"/>
      <protection hidden="1"/>
    </xf>
    <xf numFmtId="0" fontId="7" fillId="6" borderId="30" xfId="0" applyFont="1" applyFill="1" applyBorder="1" applyAlignment="1" applyProtection="1">
      <alignment horizontal="center" vertical="center"/>
      <protection hidden="1"/>
    </xf>
    <xf numFmtId="0" fontId="5" fillId="4" borderId="38" xfId="0" applyFont="1" applyFill="1" applyBorder="1" applyAlignment="1" applyProtection="1">
      <alignment horizontal="center" vertical="center"/>
      <protection hidden="1"/>
    </xf>
    <xf numFmtId="0" fontId="3" fillId="4" borderId="20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0" fillId="37" borderId="22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42" xfId="0" applyFill="1" applyBorder="1" applyAlignment="1">
      <alignment/>
    </xf>
    <xf numFmtId="0" fontId="0" fillId="37" borderId="16" xfId="0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18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18" xfId="0" applyFont="1" applyFill="1" applyBorder="1" applyAlignment="1" applyProtection="1">
      <alignment horizontal="left" vertical="center" wrapText="1"/>
      <protection hidden="1"/>
    </xf>
    <xf numFmtId="0" fontId="0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2" xfId="0" applyFont="1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37" borderId="44" xfId="0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5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" borderId="0" xfId="0" applyFont="1" applyFill="1" applyBorder="1" applyAlignment="1" applyProtection="1">
      <alignment horizontal="left" vertical="center"/>
      <protection hidden="1"/>
    </xf>
    <xf numFmtId="0" fontId="0" fillId="4" borderId="0" xfId="0" applyFont="1" applyFill="1" applyAlignment="1" applyProtection="1">
      <alignment/>
      <protection hidden="1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31" xfId="0" applyFill="1" applyBorder="1" applyAlignment="1">
      <alignment/>
    </xf>
    <xf numFmtId="0" fontId="0" fillId="0" borderId="19" xfId="0" applyNumberFormat="1" applyFont="1" applyBorder="1" applyAlignment="1" applyProtection="1">
      <alignment horizontal="left" vertical="center"/>
      <protection hidden="1"/>
    </xf>
    <xf numFmtId="0" fontId="0" fillId="0" borderId="20" xfId="0" applyNumberFormat="1" applyFont="1" applyBorder="1" applyAlignment="1" applyProtection="1">
      <alignment horizontal="left" vertical="center"/>
      <protection hidden="1"/>
    </xf>
    <xf numFmtId="0" fontId="0" fillId="0" borderId="30" xfId="0" applyNumberFormat="1" applyFont="1" applyBorder="1" applyAlignment="1" applyProtection="1">
      <alignment horizontal="left" vertical="center"/>
      <protection hidden="1"/>
    </xf>
    <xf numFmtId="0" fontId="0" fillId="0" borderId="10" xfId="0" applyNumberFormat="1" applyFont="1" applyBorder="1" applyAlignment="1" applyProtection="1">
      <alignment horizontal="left" vertical="center"/>
      <protection hidden="1"/>
    </xf>
    <xf numFmtId="0" fontId="0" fillId="0" borderId="0" xfId="0" applyNumberFormat="1" applyFont="1" applyBorder="1" applyAlignment="1" applyProtection="1">
      <alignment horizontal="left" vertical="center"/>
      <protection hidden="1"/>
    </xf>
    <xf numFmtId="0" fontId="0" fillId="0" borderId="31" xfId="0" applyNumberFormat="1" applyFont="1" applyBorder="1" applyAlignment="1" applyProtection="1">
      <alignment horizontal="left" vertical="center"/>
      <protection hidden="1"/>
    </xf>
    <xf numFmtId="0" fontId="0" fillId="0" borderId="14" xfId="0" applyNumberFormat="1" applyFont="1" applyBorder="1" applyAlignment="1" applyProtection="1">
      <alignment horizontal="left" vertical="center"/>
      <protection hidden="1"/>
    </xf>
    <xf numFmtId="0" fontId="0" fillId="0" borderId="25" xfId="0" applyNumberFormat="1" applyFont="1" applyBorder="1" applyAlignment="1" applyProtection="1">
      <alignment horizontal="left" vertical="center"/>
      <protection hidden="1"/>
    </xf>
    <xf numFmtId="0" fontId="0" fillId="0" borderId="45" xfId="0" applyNumberFormat="1" applyFont="1" applyBorder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wrapText="1"/>
      <protection hidden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F9FF"/>
      <rgbColor rgb="00FFFFCC"/>
      <rgbColor rgb="00660066"/>
      <rgbColor rgb="00FF8080"/>
      <rgbColor rgb="000066CC"/>
      <rgbColor rgb="00CCCCFF"/>
      <rgbColor rgb="0000456A"/>
      <rgbColor rgb="00FF00FF"/>
      <rgbColor rgb="00FFFF00"/>
      <rgbColor rgb="0000FFFF"/>
      <rgbColor rgb="00800080"/>
      <rgbColor rgb="00800000"/>
      <rgbColor rgb="00008080"/>
      <rgbColor rgb="0000598A"/>
      <rgbColor rgb="0000CCFF"/>
      <rgbColor rgb="00CCFFFF"/>
      <rgbColor rgb="00DCE77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16"/>
  <sheetViews>
    <sheetView tabSelected="1" view="pageBreakPreview" zoomScale="90" zoomScaleNormal="80" zoomScaleSheetLayoutView="90" zoomScalePageLayoutView="0" workbookViewId="0" topLeftCell="A1">
      <selection activeCell="D17" sqref="D17"/>
    </sheetView>
  </sheetViews>
  <sheetFormatPr defaultColWidth="9.140625" defaultRowHeight="12.75"/>
  <cols>
    <col min="1" max="1" width="4.28125" style="22" customWidth="1"/>
    <col min="2" max="2" width="11.28125" style="22" customWidth="1"/>
    <col min="3" max="3" width="15.140625" style="22" customWidth="1"/>
    <col min="4" max="4" width="10.140625" style="22" bestFit="1" customWidth="1"/>
    <col min="5" max="5" width="7.8515625" style="22" customWidth="1"/>
    <col min="6" max="6" width="6.00390625" style="22" customWidth="1"/>
    <col min="7" max="7" width="13.140625" style="22" customWidth="1"/>
    <col min="8" max="8" width="17.8515625" style="22" customWidth="1"/>
    <col min="9" max="9" width="10.8515625" style="22" customWidth="1"/>
    <col min="10" max="10" width="2.57421875" style="22" customWidth="1"/>
    <col min="11" max="11" width="4.421875" style="22" customWidth="1"/>
    <col min="12" max="25" width="9.140625" style="22" customWidth="1"/>
    <col min="26" max="26" width="14.28125" style="22" customWidth="1"/>
    <col min="27" max="31" width="9.140625" style="22" customWidth="1"/>
    <col min="32" max="32" width="15.7109375" style="22" customWidth="1"/>
    <col min="33" max="16384" width="9.140625" style="22" customWidth="1"/>
  </cols>
  <sheetData>
    <row r="1" spans="1:26" s="14" customFormat="1" ht="24.75" customHeight="1" thickBot="1">
      <c r="A1" s="117" t="s">
        <v>193</v>
      </c>
      <c r="B1" s="118"/>
      <c r="C1" s="118"/>
      <c r="D1" s="118"/>
      <c r="E1" s="118"/>
      <c r="F1" s="118"/>
      <c r="G1" s="118"/>
      <c r="H1" s="118"/>
      <c r="I1" s="118"/>
      <c r="J1" s="119"/>
      <c r="K1" s="15"/>
      <c r="Y1" s="15"/>
      <c r="Z1" s="15"/>
    </row>
    <row r="2" spans="1:26" s="14" customFormat="1" ht="18" customHeight="1">
      <c r="A2" s="127" t="s">
        <v>196</v>
      </c>
      <c r="B2" s="127"/>
      <c r="C2" s="60"/>
      <c r="D2" s="130" t="s">
        <v>125</v>
      </c>
      <c r="E2" s="127"/>
      <c r="F2" s="128"/>
      <c r="G2" s="129"/>
      <c r="H2" s="23" t="s">
        <v>124</v>
      </c>
      <c r="I2" s="120"/>
      <c r="J2" s="121"/>
      <c r="K2" s="15"/>
      <c r="N2" s="15"/>
      <c r="Z2" s="15"/>
    </row>
    <row r="3" spans="1:27" s="14" customFormat="1" ht="18" customHeight="1" thickBot="1">
      <c r="A3" s="131" t="s">
        <v>155</v>
      </c>
      <c r="B3" s="132"/>
      <c r="C3" s="61"/>
      <c r="D3" s="130" t="s">
        <v>154</v>
      </c>
      <c r="E3" s="127"/>
      <c r="F3" s="126"/>
      <c r="G3" s="126"/>
      <c r="H3" s="46" t="s">
        <v>174</v>
      </c>
      <c r="I3" s="122"/>
      <c r="J3" s="123"/>
      <c r="K3" s="15"/>
      <c r="Z3" s="16" t="s">
        <v>204</v>
      </c>
      <c r="AA3" s="17" t="s">
        <v>178</v>
      </c>
    </row>
    <row r="4" spans="1:27" s="14" customFormat="1" ht="15.75" customHeight="1">
      <c r="A4" s="47" t="s">
        <v>0</v>
      </c>
      <c r="B4" s="48" t="s">
        <v>190</v>
      </c>
      <c r="C4" s="49"/>
      <c r="D4" s="50"/>
      <c r="E4" s="76"/>
      <c r="F4" s="133"/>
      <c r="G4" s="136" t="s">
        <v>1</v>
      </c>
      <c r="H4" s="75"/>
      <c r="I4" s="124"/>
      <c r="J4" s="125"/>
      <c r="K4" s="15"/>
      <c r="Z4" s="16" t="s">
        <v>203</v>
      </c>
      <c r="AA4" s="16" t="s">
        <v>179</v>
      </c>
    </row>
    <row r="5" spans="1:27" s="14" customFormat="1" ht="15.75" customHeight="1">
      <c r="A5" s="24">
        <v>1.1</v>
      </c>
      <c r="B5" s="144" t="s">
        <v>199</v>
      </c>
      <c r="C5" s="145"/>
      <c r="D5" s="62"/>
      <c r="E5" s="154"/>
      <c r="F5" s="155"/>
      <c r="G5" s="155"/>
      <c r="H5" s="155"/>
      <c r="I5" s="155"/>
      <c r="J5" s="156"/>
      <c r="K5" s="15"/>
      <c r="Z5" s="12" t="s">
        <v>56</v>
      </c>
      <c r="AA5" s="16" t="s">
        <v>180</v>
      </c>
    </row>
    <row r="6" spans="1:27" s="14" customFormat="1" ht="15.75" customHeight="1">
      <c r="A6" s="24"/>
      <c r="B6" s="146" t="s">
        <v>201</v>
      </c>
      <c r="C6" s="147"/>
      <c r="D6" s="62"/>
      <c r="E6" s="152"/>
      <c r="F6" s="152"/>
      <c r="G6" s="152"/>
      <c r="H6" s="152"/>
      <c r="I6" s="152"/>
      <c r="J6" s="153"/>
      <c r="K6" s="15"/>
      <c r="Z6" s="12" t="s">
        <v>48</v>
      </c>
      <c r="AA6" s="16"/>
    </row>
    <row r="7" spans="1:27" s="14" customFormat="1" ht="15.75" customHeight="1" thickBot="1">
      <c r="A7" s="39"/>
      <c r="B7" s="148" t="s">
        <v>202</v>
      </c>
      <c r="C7" s="149"/>
      <c r="D7" s="63"/>
      <c r="E7" s="150"/>
      <c r="F7" s="150"/>
      <c r="G7" s="150"/>
      <c r="H7" s="150"/>
      <c r="I7" s="150"/>
      <c r="J7" s="151"/>
      <c r="K7" s="15"/>
      <c r="Z7" s="12" t="s">
        <v>49</v>
      </c>
      <c r="AA7" s="16"/>
    </row>
    <row r="8" spans="1:27" s="18" customFormat="1" ht="15.75" customHeight="1">
      <c r="A8" s="47" t="s">
        <v>4</v>
      </c>
      <c r="B8" s="48" t="s">
        <v>122</v>
      </c>
      <c r="C8" s="48"/>
      <c r="D8" s="50"/>
      <c r="E8" s="133"/>
      <c r="F8" s="133"/>
      <c r="G8" s="136" t="s">
        <v>1</v>
      </c>
      <c r="H8" s="136"/>
      <c r="I8" s="124"/>
      <c r="J8" s="125"/>
      <c r="K8" s="30"/>
      <c r="Z8" s="12" t="s">
        <v>57</v>
      </c>
      <c r="AA8" s="16"/>
    </row>
    <row r="9" spans="1:27" s="18" customFormat="1" ht="15.75" customHeight="1">
      <c r="A9" s="24" t="s">
        <v>156</v>
      </c>
      <c r="B9" s="67" t="s">
        <v>31</v>
      </c>
      <c r="C9" s="67"/>
      <c r="D9" s="62"/>
      <c r="E9" s="78"/>
      <c r="F9" s="79"/>
      <c r="G9" s="79"/>
      <c r="H9" s="79"/>
      <c r="I9" s="79"/>
      <c r="J9" s="80"/>
      <c r="K9" s="30"/>
      <c r="AA9" s="12"/>
    </row>
    <row r="10" spans="1:27" s="18" customFormat="1" ht="15.75" customHeight="1">
      <c r="A10" s="24" t="s">
        <v>14</v>
      </c>
      <c r="B10" s="68" t="s">
        <v>2</v>
      </c>
      <c r="C10" s="68"/>
      <c r="D10" s="62"/>
      <c r="E10" s="78"/>
      <c r="F10" s="79"/>
      <c r="G10" s="79"/>
      <c r="H10" s="79"/>
      <c r="I10" s="79"/>
      <c r="J10" s="80"/>
      <c r="K10" s="30"/>
      <c r="AA10" s="19"/>
    </row>
    <row r="11" spans="1:27" s="18" customFormat="1" ht="15.75" customHeight="1" thickBot="1">
      <c r="A11" s="26">
        <v>2.3</v>
      </c>
      <c r="B11" s="68" t="s">
        <v>3</v>
      </c>
      <c r="C11" s="68"/>
      <c r="D11" s="62"/>
      <c r="E11" s="70"/>
      <c r="F11" s="71"/>
      <c r="G11" s="71"/>
      <c r="H11" s="71"/>
      <c r="I11" s="71"/>
      <c r="J11" s="72"/>
      <c r="K11" s="30"/>
      <c r="AA11" s="12"/>
    </row>
    <row r="12" spans="1:27" s="18" customFormat="1" ht="15.75" customHeight="1">
      <c r="A12" s="47" t="s">
        <v>6</v>
      </c>
      <c r="B12" s="48" t="s">
        <v>123</v>
      </c>
      <c r="C12" s="48"/>
      <c r="D12" s="51"/>
      <c r="E12" s="76"/>
      <c r="F12" s="84"/>
      <c r="G12" s="81" t="s">
        <v>1</v>
      </c>
      <c r="H12" s="81"/>
      <c r="I12" s="137"/>
      <c r="J12" s="138"/>
      <c r="K12" s="30"/>
      <c r="AA12" s="12"/>
    </row>
    <row r="13" spans="1:27" s="18" customFormat="1" ht="15.75" customHeight="1">
      <c r="A13" s="26">
        <v>3.1</v>
      </c>
      <c r="B13" s="67" t="s">
        <v>5</v>
      </c>
      <c r="C13" s="67"/>
      <c r="D13" s="64"/>
      <c r="E13" s="78"/>
      <c r="F13" s="79"/>
      <c r="G13" s="79"/>
      <c r="H13" s="79"/>
      <c r="I13" s="79"/>
      <c r="J13" s="80"/>
      <c r="K13" s="30"/>
      <c r="AA13" s="12"/>
    </row>
    <row r="14" spans="1:27" s="18" customFormat="1" ht="15.75" customHeight="1">
      <c r="A14" s="24" t="s">
        <v>157</v>
      </c>
      <c r="B14" s="67" t="s">
        <v>42</v>
      </c>
      <c r="C14" s="67"/>
      <c r="D14" s="64"/>
      <c r="E14" s="78"/>
      <c r="F14" s="79"/>
      <c r="G14" s="79"/>
      <c r="H14" s="79"/>
      <c r="I14" s="79"/>
      <c r="J14" s="80"/>
      <c r="K14" s="30"/>
      <c r="AA14" s="12"/>
    </row>
    <row r="15" spans="1:27" s="18" customFormat="1" ht="15.75" customHeight="1" thickBot="1">
      <c r="A15" s="24" t="s">
        <v>158</v>
      </c>
      <c r="B15" s="67" t="s">
        <v>32</v>
      </c>
      <c r="C15" s="67"/>
      <c r="D15" s="64"/>
      <c r="E15" s="70"/>
      <c r="F15" s="71"/>
      <c r="G15" s="71"/>
      <c r="H15" s="71"/>
      <c r="I15" s="71"/>
      <c r="J15" s="72"/>
      <c r="K15" s="30"/>
      <c r="AA15" s="19"/>
    </row>
    <row r="16" spans="1:27" s="18" customFormat="1" ht="15.75" customHeight="1">
      <c r="A16" s="47" t="s">
        <v>9</v>
      </c>
      <c r="B16" s="48" t="s">
        <v>7</v>
      </c>
      <c r="C16" s="48"/>
      <c r="D16" s="51"/>
      <c r="E16" s="76"/>
      <c r="F16" s="77"/>
      <c r="G16" s="75" t="s">
        <v>1</v>
      </c>
      <c r="H16" s="75"/>
      <c r="I16" s="82"/>
      <c r="J16" s="83"/>
      <c r="K16" s="30"/>
      <c r="AA16" s="12"/>
    </row>
    <row r="17" spans="1:11" s="18" customFormat="1" ht="15.75" customHeight="1">
      <c r="A17" s="24" t="s">
        <v>159</v>
      </c>
      <c r="B17" s="67" t="s">
        <v>33</v>
      </c>
      <c r="C17" s="67"/>
      <c r="D17" s="64"/>
      <c r="E17" s="78"/>
      <c r="F17" s="79"/>
      <c r="G17" s="79"/>
      <c r="H17" s="79"/>
      <c r="I17" s="79"/>
      <c r="J17" s="80"/>
      <c r="K17" s="30"/>
    </row>
    <row r="18" spans="1:11" s="18" customFormat="1" ht="15.75" customHeight="1">
      <c r="A18" s="24" t="s">
        <v>160</v>
      </c>
      <c r="B18" s="68" t="s">
        <v>8</v>
      </c>
      <c r="C18" s="68"/>
      <c r="D18" s="62"/>
      <c r="E18" s="78"/>
      <c r="F18" s="79"/>
      <c r="G18" s="79"/>
      <c r="H18" s="79"/>
      <c r="I18" s="79"/>
      <c r="J18" s="80"/>
      <c r="K18" s="30"/>
    </row>
    <row r="19" spans="1:11" s="18" customFormat="1" ht="15.75" customHeight="1">
      <c r="A19" s="24" t="s">
        <v>161</v>
      </c>
      <c r="B19" s="67" t="s">
        <v>34</v>
      </c>
      <c r="C19" s="67"/>
      <c r="D19" s="64"/>
      <c r="E19" s="78"/>
      <c r="F19" s="79"/>
      <c r="G19" s="79"/>
      <c r="H19" s="79"/>
      <c r="I19" s="79"/>
      <c r="J19" s="80"/>
      <c r="K19" s="30"/>
    </row>
    <row r="20" spans="1:11" s="18" customFormat="1" ht="15.75" customHeight="1">
      <c r="A20" s="24" t="s">
        <v>162</v>
      </c>
      <c r="B20" s="67" t="s">
        <v>35</v>
      </c>
      <c r="C20" s="67"/>
      <c r="D20" s="64"/>
      <c r="E20" s="78"/>
      <c r="F20" s="79"/>
      <c r="G20" s="79"/>
      <c r="H20" s="79"/>
      <c r="I20" s="79"/>
      <c r="J20" s="80"/>
      <c r="K20" s="30"/>
    </row>
    <row r="21" spans="1:11" s="18" customFormat="1" ht="15.75" customHeight="1">
      <c r="A21" s="24" t="s">
        <v>163</v>
      </c>
      <c r="B21" s="67" t="s">
        <v>43</v>
      </c>
      <c r="C21" s="67"/>
      <c r="D21" s="64"/>
      <c r="E21" s="78"/>
      <c r="F21" s="79"/>
      <c r="G21" s="79"/>
      <c r="H21" s="79"/>
      <c r="I21" s="79"/>
      <c r="J21" s="80"/>
      <c r="K21" s="30"/>
    </row>
    <row r="22" spans="1:11" s="18" customFormat="1" ht="15.75" customHeight="1" thickBot="1">
      <c r="A22" s="24" t="s">
        <v>164</v>
      </c>
      <c r="B22" s="67" t="s">
        <v>36</v>
      </c>
      <c r="C22" s="67"/>
      <c r="D22" s="64"/>
      <c r="E22" s="70"/>
      <c r="F22" s="71"/>
      <c r="G22" s="71"/>
      <c r="H22" s="71"/>
      <c r="I22" s="71"/>
      <c r="J22" s="72"/>
      <c r="K22" s="30"/>
    </row>
    <row r="23" spans="1:11" s="18" customFormat="1" ht="15.75" customHeight="1">
      <c r="A23" s="47" t="s">
        <v>165</v>
      </c>
      <c r="B23" s="48" t="s">
        <v>10</v>
      </c>
      <c r="C23" s="48"/>
      <c r="D23" s="51"/>
      <c r="E23" s="133"/>
      <c r="F23" s="157"/>
      <c r="G23" s="139" t="s">
        <v>1</v>
      </c>
      <c r="H23" s="139"/>
      <c r="I23" s="90"/>
      <c r="J23" s="91"/>
      <c r="K23" s="30"/>
    </row>
    <row r="24" spans="1:11" s="18" customFormat="1" ht="15.75" customHeight="1">
      <c r="A24" s="24" t="s">
        <v>166</v>
      </c>
      <c r="B24" s="67" t="s">
        <v>37</v>
      </c>
      <c r="C24" s="67"/>
      <c r="D24" s="64"/>
      <c r="E24" s="78"/>
      <c r="F24" s="79"/>
      <c r="G24" s="79"/>
      <c r="H24" s="79"/>
      <c r="I24" s="79"/>
      <c r="J24" s="80"/>
      <c r="K24" s="30"/>
    </row>
    <row r="25" spans="1:11" s="18" customFormat="1" ht="15.75" customHeight="1">
      <c r="A25" s="24" t="s">
        <v>167</v>
      </c>
      <c r="B25" s="67" t="s">
        <v>38</v>
      </c>
      <c r="C25" s="67"/>
      <c r="D25" s="64"/>
      <c r="E25" s="78"/>
      <c r="F25" s="79"/>
      <c r="G25" s="79"/>
      <c r="H25" s="79"/>
      <c r="I25" s="79"/>
      <c r="J25" s="80"/>
      <c r="K25" s="30"/>
    </row>
    <row r="26" spans="1:11" s="18" customFormat="1" ht="15.75" customHeight="1">
      <c r="A26" s="24" t="s">
        <v>168</v>
      </c>
      <c r="B26" s="67" t="s">
        <v>39</v>
      </c>
      <c r="C26" s="67"/>
      <c r="D26" s="64"/>
      <c r="E26" s="78"/>
      <c r="F26" s="79"/>
      <c r="G26" s="79"/>
      <c r="H26" s="79"/>
      <c r="I26" s="79"/>
      <c r="J26" s="80"/>
      <c r="K26" s="30"/>
    </row>
    <row r="27" spans="1:11" s="18" customFormat="1" ht="15.75" customHeight="1">
      <c r="A27" s="24" t="s">
        <v>169</v>
      </c>
      <c r="B27" s="67" t="s">
        <v>44</v>
      </c>
      <c r="C27" s="67"/>
      <c r="D27" s="64"/>
      <c r="E27" s="78"/>
      <c r="F27" s="79"/>
      <c r="G27" s="79"/>
      <c r="H27" s="79"/>
      <c r="I27" s="79"/>
      <c r="J27" s="80"/>
      <c r="K27" s="30"/>
    </row>
    <row r="28" spans="1:11" s="18" customFormat="1" ht="15.75" customHeight="1">
      <c r="A28" s="24" t="s">
        <v>170</v>
      </c>
      <c r="B28" s="67" t="s">
        <v>45</v>
      </c>
      <c r="C28" s="67"/>
      <c r="D28" s="64"/>
      <c r="E28" s="78"/>
      <c r="F28" s="79"/>
      <c r="G28" s="79"/>
      <c r="H28" s="79"/>
      <c r="I28" s="79"/>
      <c r="J28" s="80"/>
      <c r="K28" s="30"/>
    </row>
    <row r="29" spans="1:11" s="18" customFormat="1" ht="15.75" customHeight="1">
      <c r="A29" s="24" t="s">
        <v>171</v>
      </c>
      <c r="B29" s="67" t="s">
        <v>46</v>
      </c>
      <c r="C29" s="67"/>
      <c r="D29" s="64"/>
      <c r="E29" s="78"/>
      <c r="F29" s="79"/>
      <c r="G29" s="79"/>
      <c r="H29" s="79"/>
      <c r="I29" s="79"/>
      <c r="J29" s="80"/>
      <c r="K29" s="30"/>
    </row>
    <row r="30" spans="1:11" s="18" customFormat="1" ht="15.75" customHeight="1">
      <c r="A30" s="24" t="s">
        <v>172</v>
      </c>
      <c r="B30" s="67" t="s">
        <v>47</v>
      </c>
      <c r="C30" s="67"/>
      <c r="D30" s="64"/>
      <c r="E30" s="78"/>
      <c r="F30" s="79"/>
      <c r="G30" s="79"/>
      <c r="H30" s="79"/>
      <c r="I30" s="79"/>
      <c r="J30" s="80"/>
      <c r="K30" s="30"/>
    </row>
    <row r="31" spans="1:11" s="18" customFormat="1" ht="15.75" customHeight="1" thickBot="1">
      <c r="A31" s="38" t="s">
        <v>173</v>
      </c>
      <c r="B31" s="69" t="s">
        <v>40</v>
      </c>
      <c r="C31" s="94"/>
      <c r="D31" s="65"/>
      <c r="E31" s="70"/>
      <c r="F31" s="71"/>
      <c r="G31" s="71"/>
      <c r="H31" s="71"/>
      <c r="I31" s="71"/>
      <c r="J31" s="72"/>
      <c r="K31" s="30"/>
    </row>
    <row r="32" spans="1:27" s="20" customFormat="1" ht="15.75" customHeight="1">
      <c r="A32" s="52" t="s">
        <v>15</v>
      </c>
      <c r="B32" s="49" t="s">
        <v>12</v>
      </c>
      <c r="C32" s="49"/>
      <c r="D32" s="53"/>
      <c r="E32" s="76"/>
      <c r="F32" s="84"/>
      <c r="G32" s="81" t="s">
        <v>1</v>
      </c>
      <c r="H32" s="81"/>
      <c r="I32" s="95"/>
      <c r="J32" s="96"/>
      <c r="K32" s="30"/>
      <c r="L32" s="18"/>
      <c r="M32" s="18"/>
      <c r="Z32" s="18"/>
      <c r="AA32" s="18"/>
    </row>
    <row r="33" spans="1:13" s="20" customFormat="1" ht="15.75" customHeight="1">
      <c r="A33" s="26">
        <v>6.1</v>
      </c>
      <c r="B33" s="67" t="s">
        <v>120</v>
      </c>
      <c r="C33" s="67"/>
      <c r="D33" s="64"/>
      <c r="E33" s="78"/>
      <c r="F33" s="79"/>
      <c r="G33" s="79"/>
      <c r="H33" s="79"/>
      <c r="I33" s="79"/>
      <c r="J33" s="80"/>
      <c r="K33" s="30"/>
      <c r="L33" s="18"/>
      <c r="M33" s="18"/>
    </row>
    <row r="34" spans="1:13" s="20" customFormat="1" ht="15.75" customHeight="1">
      <c r="A34" s="26">
        <v>6.2</v>
      </c>
      <c r="B34" s="67" t="s">
        <v>200</v>
      </c>
      <c r="C34" s="67"/>
      <c r="D34" s="64"/>
      <c r="E34" s="78"/>
      <c r="F34" s="79"/>
      <c r="G34" s="79"/>
      <c r="H34" s="79"/>
      <c r="I34" s="79"/>
      <c r="J34" s="80"/>
      <c r="K34" s="30"/>
      <c r="L34" s="18"/>
      <c r="M34" s="18"/>
    </row>
    <row r="35" spans="1:13" s="20" customFormat="1" ht="15.75" customHeight="1">
      <c r="A35" s="26">
        <v>6.3</v>
      </c>
      <c r="B35" s="67" t="s">
        <v>41</v>
      </c>
      <c r="C35" s="67"/>
      <c r="D35" s="64"/>
      <c r="E35" s="78"/>
      <c r="F35" s="79"/>
      <c r="G35" s="79"/>
      <c r="H35" s="79"/>
      <c r="I35" s="79"/>
      <c r="J35" s="80"/>
      <c r="K35" s="30"/>
      <c r="L35" s="18"/>
      <c r="M35" s="18"/>
    </row>
    <row r="36" spans="1:13" s="20" customFormat="1" ht="15.75" customHeight="1" thickBot="1">
      <c r="A36" s="39">
        <v>6.4</v>
      </c>
      <c r="B36" s="69" t="str">
        <f>IF(Assist!I14="New Entry","Reporting of Production Defects","Commitment to QMS")</f>
        <v>Commitment to QMS</v>
      </c>
      <c r="C36" s="94"/>
      <c r="D36" s="65"/>
      <c r="E36" s="70"/>
      <c r="F36" s="71"/>
      <c r="G36" s="71"/>
      <c r="H36" s="71"/>
      <c r="I36" s="71"/>
      <c r="J36" s="72"/>
      <c r="K36" s="30"/>
      <c r="L36" s="18"/>
      <c r="M36" s="18"/>
    </row>
    <row r="37" spans="1:27" s="18" customFormat="1" ht="18" customHeight="1" thickBot="1">
      <c r="A37" s="36" t="s">
        <v>177</v>
      </c>
      <c r="B37" s="37"/>
      <c r="C37" s="158" t="s">
        <v>198</v>
      </c>
      <c r="D37" s="159"/>
      <c r="E37" s="160"/>
      <c r="F37" s="160"/>
      <c r="G37" s="160"/>
      <c r="H37" s="160"/>
      <c r="I37" s="160"/>
      <c r="J37" s="161"/>
      <c r="K37" s="30"/>
      <c r="Z37" s="20"/>
      <c r="AA37" s="20"/>
    </row>
    <row r="38" spans="1:27" s="14" customFormat="1" ht="15.75" customHeight="1">
      <c r="A38" s="162"/>
      <c r="B38" s="163"/>
      <c r="C38" s="163"/>
      <c r="D38" s="163"/>
      <c r="E38" s="163"/>
      <c r="F38" s="163"/>
      <c r="G38" s="163"/>
      <c r="H38" s="163"/>
      <c r="I38" s="163"/>
      <c r="J38" s="164"/>
      <c r="K38" s="15"/>
      <c r="Z38" s="18"/>
      <c r="AA38" s="18"/>
    </row>
    <row r="39" spans="1:11" s="14" customFormat="1" ht="15.75" customHeight="1">
      <c r="A39" s="165"/>
      <c r="B39" s="166"/>
      <c r="C39" s="166"/>
      <c r="D39" s="166"/>
      <c r="E39" s="166"/>
      <c r="F39" s="166"/>
      <c r="G39" s="166"/>
      <c r="H39" s="166"/>
      <c r="I39" s="166"/>
      <c r="J39" s="167"/>
      <c r="K39" s="15"/>
    </row>
    <row r="40" spans="1:11" s="14" customFormat="1" ht="15.75" customHeight="1">
      <c r="A40" s="165"/>
      <c r="B40" s="166"/>
      <c r="C40" s="166"/>
      <c r="D40" s="166"/>
      <c r="E40" s="166"/>
      <c r="F40" s="166"/>
      <c r="G40" s="166"/>
      <c r="H40" s="166"/>
      <c r="I40" s="166"/>
      <c r="J40" s="167"/>
      <c r="K40" s="15"/>
    </row>
    <row r="41" spans="1:11" s="14" customFormat="1" ht="15.75" customHeight="1">
      <c r="A41" s="165"/>
      <c r="B41" s="166"/>
      <c r="C41" s="166"/>
      <c r="D41" s="166"/>
      <c r="E41" s="166"/>
      <c r="F41" s="166"/>
      <c r="G41" s="166"/>
      <c r="H41" s="166"/>
      <c r="I41" s="166"/>
      <c r="J41" s="167"/>
      <c r="K41" s="15"/>
    </row>
    <row r="42" spans="1:11" s="14" customFormat="1" ht="15.75" customHeight="1">
      <c r="A42" s="165"/>
      <c r="B42" s="166"/>
      <c r="C42" s="166"/>
      <c r="D42" s="166"/>
      <c r="E42" s="166"/>
      <c r="F42" s="166"/>
      <c r="G42" s="166"/>
      <c r="H42" s="166"/>
      <c r="I42" s="166"/>
      <c r="J42" s="167"/>
      <c r="K42" s="15"/>
    </row>
    <row r="43" spans="1:11" s="14" customFormat="1" ht="15.75" customHeight="1">
      <c r="A43" s="165"/>
      <c r="B43" s="166"/>
      <c r="C43" s="166"/>
      <c r="D43" s="166"/>
      <c r="E43" s="166"/>
      <c r="F43" s="166"/>
      <c r="G43" s="166"/>
      <c r="H43" s="166"/>
      <c r="I43" s="166"/>
      <c r="J43" s="167"/>
      <c r="K43" s="15"/>
    </row>
    <row r="44" spans="1:15" s="14" customFormat="1" ht="15.75" customHeight="1">
      <c r="A44" s="165"/>
      <c r="B44" s="166"/>
      <c r="C44" s="166"/>
      <c r="D44" s="166"/>
      <c r="E44" s="166"/>
      <c r="F44" s="166"/>
      <c r="G44" s="166"/>
      <c r="H44" s="166"/>
      <c r="I44" s="166"/>
      <c r="J44" s="167"/>
      <c r="K44" s="31"/>
      <c r="L44" s="28"/>
      <c r="M44" s="28"/>
      <c r="N44" s="28"/>
      <c r="O44" s="28"/>
    </row>
    <row r="45" spans="1:15" s="14" customFormat="1" ht="15.75" customHeight="1">
      <c r="A45" s="165"/>
      <c r="B45" s="166"/>
      <c r="C45" s="166"/>
      <c r="D45" s="166"/>
      <c r="E45" s="166"/>
      <c r="F45" s="166"/>
      <c r="G45" s="166"/>
      <c r="H45" s="166"/>
      <c r="I45" s="166"/>
      <c r="J45" s="167"/>
      <c r="K45" s="31"/>
      <c r="L45" s="28"/>
      <c r="M45" s="28"/>
      <c r="N45" s="28"/>
      <c r="O45" s="28"/>
    </row>
    <row r="46" spans="1:15" s="14" customFormat="1" ht="15.75" customHeight="1">
      <c r="A46" s="165"/>
      <c r="B46" s="166"/>
      <c r="C46" s="166"/>
      <c r="D46" s="166"/>
      <c r="E46" s="166"/>
      <c r="F46" s="166"/>
      <c r="G46" s="166"/>
      <c r="H46" s="166"/>
      <c r="I46" s="166"/>
      <c r="J46" s="167"/>
      <c r="K46" s="31"/>
      <c r="L46" s="28"/>
      <c r="M46" s="28"/>
      <c r="N46" s="28"/>
      <c r="O46" s="28"/>
    </row>
    <row r="47" spans="1:15" s="14" customFormat="1" ht="15.75" customHeight="1">
      <c r="A47" s="165"/>
      <c r="B47" s="166"/>
      <c r="C47" s="166"/>
      <c r="D47" s="166"/>
      <c r="E47" s="166"/>
      <c r="F47" s="166"/>
      <c r="G47" s="166"/>
      <c r="H47" s="166"/>
      <c r="I47" s="166"/>
      <c r="J47" s="167"/>
      <c r="K47" s="31"/>
      <c r="L47" s="28"/>
      <c r="M47" s="28"/>
      <c r="N47" s="28"/>
      <c r="O47" s="28"/>
    </row>
    <row r="48" spans="1:15" s="14" customFormat="1" ht="15" customHeight="1">
      <c r="A48" s="165"/>
      <c r="B48" s="166"/>
      <c r="C48" s="166"/>
      <c r="D48" s="166"/>
      <c r="E48" s="166"/>
      <c r="F48" s="166"/>
      <c r="G48" s="166"/>
      <c r="H48" s="166"/>
      <c r="I48" s="166"/>
      <c r="J48" s="167"/>
      <c r="K48" s="31"/>
      <c r="L48" s="28"/>
      <c r="M48" s="28"/>
      <c r="N48" s="28"/>
      <c r="O48" s="28"/>
    </row>
    <row r="49" spans="1:11" s="14" customFormat="1" ht="15" customHeight="1" thickBot="1">
      <c r="A49" s="168"/>
      <c r="B49" s="169"/>
      <c r="C49" s="169"/>
      <c r="D49" s="169"/>
      <c r="E49" s="169"/>
      <c r="F49" s="169"/>
      <c r="G49" s="169"/>
      <c r="H49" s="169"/>
      <c r="I49" s="169"/>
      <c r="J49" s="170"/>
      <c r="K49" s="15"/>
    </row>
    <row r="50" spans="1:11" s="14" customFormat="1" ht="18" customHeight="1" thickBot="1">
      <c r="A50" s="103" t="s">
        <v>195</v>
      </c>
      <c r="B50" s="104"/>
      <c r="C50" s="105"/>
      <c r="D50" s="105"/>
      <c r="E50" s="105"/>
      <c r="F50" s="105"/>
      <c r="G50" s="105"/>
      <c r="H50" s="105"/>
      <c r="I50" s="105"/>
      <c r="J50" s="106"/>
      <c r="K50" s="15"/>
    </row>
    <row r="51" spans="1:11" s="14" customFormat="1" ht="24.75" customHeight="1" thickBot="1">
      <c r="A51" s="117" t="s">
        <v>194</v>
      </c>
      <c r="B51" s="118"/>
      <c r="C51" s="118"/>
      <c r="D51" s="118"/>
      <c r="E51" s="118"/>
      <c r="F51" s="118"/>
      <c r="G51" s="118"/>
      <c r="H51" s="118"/>
      <c r="I51" s="118"/>
      <c r="J51" s="119"/>
      <c r="K51" s="15"/>
    </row>
    <row r="52" spans="1:14" s="14" customFormat="1" ht="18" customHeight="1">
      <c r="A52" s="97"/>
      <c r="B52" s="98"/>
      <c r="C52" s="66" t="str">
        <f>IF(C2=0,"  ",C2)</f>
        <v>  </v>
      </c>
      <c r="D52" s="127" t="s">
        <v>197</v>
      </c>
      <c r="E52" s="127"/>
      <c r="F52" s="107" t="str">
        <f>IF(F2=0,"  ",F2)</f>
        <v>  </v>
      </c>
      <c r="G52" s="108"/>
      <c r="H52" s="23" t="s">
        <v>124</v>
      </c>
      <c r="I52" s="134" t="str">
        <f>IF(I2=0,"  ",I2)</f>
        <v>  </v>
      </c>
      <c r="J52" s="135"/>
      <c r="K52" s="15"/>
      <c r="N52" s="15"/>
    </row>
    <row r="53" spans="1:11" s="14" customFormat="1" ht="18.75" customHeight="1">
      <c r="A53" s="54"/>
      <c r="B53" s="55" t="s">
        <v>181</v>
      </c>
      <c r="C53" s="56" t="s">
        <v>182</v>
      </c>
      <c r="D53" s="57"/>
      <c r="E53" s="58"/>
      <c r="F53" s="59"/>
      <c r="G53" s="55" t="s">
        <v>181</v>
      </c>
      <c r="H53" s="56" t="s">
        <v>182</v>
      </c>
      <c r="I53" s="57"/>
      <c r="J53" s="58"/>
      <c r="K53" s="15"/>
    </row>
    <row r="54" spans="1:11" s="14" customFormat="1" ht="12.75">
      <c r="A54" s="45" t="s">
        <v>183</v>
      </c>
      <c r="B54" s="112"/>
      <c r="C54" s="112"/>
      <c r="D54" s="112"/>
      <c r="E54" s="112"/>
      <c r="F54" s="45" t="s">
        <v>187</v>
      </c>
      <c r="G54" s="111"/>
      <c r="H54" s="112"/>
      <c r="I54" s="112"/>
      <c r="J54" s="112"/>
      <c r="K54" s="15"/>
    </row>
    <row r="55" spans="1:11" s="14" customFormat="1" ht="12.75">
      <c r="A55" s="43" t="s">
        <v>184</v>
      </c>
      <c r="B55" s="141"/>
      <c r="C55" s="141"/>
      <c r="D55" s="141"/>
      <c r="E55" s="141"/>
      <c r="F55" s="43" t="s">
        <v>188</v>
      </c>
      <c r="G55" s="140"/>
      <c r="H55" s="141"/>
      <c r="I55" s="141"/>
      <c r="J55" s="141"/>
      <c r="K55" s="15"/>
    </row>
    <row r="56" spans="1:11" s="14" customFormat="1" ht="12.75">
      <c r="A56" s="43" t="s">
        <v>175</v>
      </c>
      <c r="B56" s="141"/>
      <c r="C56" s="141"/>
      <c r="D56" s="141"/>
      <c r="E56" s="141"/>
      <c r="F56" s="43" t="s">
        <v>189</v>
      </c>
      <c r="G56" s="140"/>
      <c r="H56" s="141"/>
      <c r="I56" s="141"/>
      <c r="J56" s="141"/>
      <c r="K56" s="15"/>
    </row>
    <row r="57" spans="1:11" s="14" customFormat="1" ht="12.75">
      <c r="A57" s="43" t="s">
        <v>185</v>
      </c>
      <c r="B57" s="141"/>
      <c r="C57" s="141"/>
      <c r="D57" s="141"/>
      <c r="E57" s="141"/>
      <c r="F57" s="43" t="s">
        <v>191</v>
      </c>
      <c r="G57" s="140"/>
      <c r="H57" s="141"/>
      <c r="I57" s="141"/>
      <c r="J57" s="141"/>
      <c r="K57" s="15"/>
    </row>
    <row r="58" spans="1:11" s="14" customFormat="1" ht="13.5" thickBot="1">
      <c r="A58" s="44" t="s">
        <v>186</v>
      </c>
      <c r="B58" s="143"/>
      <c r="C58" s="143"/>
      <c r="D58" s="143"/>
      <c r="E58" s="143"/>
      <c r="F58" s="44" t="s">
        <v>192</v>
      </c>
      <c r="G58" s="142"/>
      <c r="H58" s="143"/>
      <c r="I58" s="143"/>
      <c r="J58" s="143"/>
      <c r="K58" s="15"/>
    </row>
    <row r="59" spans="1:63" s="14" customFormat="1" ht="15.75" customHeight="1">
      <c r="A59" s="109"/>
      <c r="B59" s="110"/>
      <c r="C59" s="110"/>
      <c r="D59" s="53"/>
      <c r="E59" s="115"/>
      <c r="F59" s="116"/>
      <c r="G59" s="139" t="s">
        <v>1</v>
      </c>
      <c r="H59" s="139"/>
      <c r="I59" s="113"/>
      <c r="J59" s="114"/>
      <c r="K59" s="15"/>
      <c r="AG59" s="16" t="s">
        <v>102</v>
      </c>
      <c r="AN59" s="16" t="s">
        <v>102</v>
      </c>
      <c r="AU59" s="16" t="s">
        <v>102</v>
      </c>
      <c r="AZ59" s="16" t="s">
        <v>119</v>
      </c>
      <c r="BF59" s="16" t="s">
        <v>75</v>
      </c>
      <c r="BK59" s="16" t="s">
        <v>102</v>
      </c>
    </row>
    <row r="60" spans="1:63" s="27" customFormat="1" ht="15.75" customHeight="1">
      <c r="A60" s="24" t="s">
        <v>126</v>
      </c>
      <c r="B60" s="67" t="s">
        <v>2</v>
      </c>
      <c r="C60" s="67"/>
      <c r="D60" s="64"/>
      <c r="E60" s="78"/>
      <c r="F60" s="79"/>
      <c r="G60" s="79"/>
      <c r="H60" s="79"/>
      <c r="I60" s="79"/>
      <c r="J60" s="80"/>
      <c r="K60" s="32"/>
      <c r="Z60" s="14"/>
      <c r="AA60" s="16" t="s">
        <v>102</v>
      </c>
      <c r="AG60" s="16" t="s">
        <v>131</v>
      </c>
      <c r="AN60" s="16" t="s">
        <v>151</v>
      </c>
      <c r="AU60" s="16" t="s">
        <v>59</v>
      </c>
      <c r="AZ60" s="14" t="s">
        <v>103</v>
      </c>
      <c r="BF60" s="21" t="s">
        <v>76</v>
      </c>
      <c r="BK60" s="16" t="s">
        <v>58</v>
      </c>
    </row>
    <row r="61" spans="1:63" s="27" customFormat="1" ht="15.75" customHeight="1">
      <c r="A61" s="24" t="s">
        <v>127</v>
      </c>
      <c r="B61" s="67" t="s">
        <v>3</v>
      </c>
      <c r="C61" s="67"/>
      <c r="D61" s="64"/>
      <c r="E61" s="78"/>
      <c r="F61" s="99"/>
      <c r="G61" s="99"/>
      <c r="H61" s="99"/>
      <c r="I61" s="99"/>
      <c r="J61" s="100"/>
      <c r="K61" s="32"/>
      <c r="AA61" s="16" t="s">
        <v>129</v>
      </c>
      <c r="AG61" s="21" t="s">
        <v>132</v>
      </c>
      <c r="AN61" s="21" t="s">
        <v>152</v>
      </c>
      <c r="AU61" s="16" t="s">
        <v>60</v>
      </c>
      <c r="AZ61" s="14" t="s">
        <v>104</v>
      </c>
      <c r="BF61" s="21" t="s">
        <v>77</v>
      </c>
      <c r="BK61" s="21" t="s">
        <v>78</v>
      </c>
    </row>
    <row r="62" spans="1:68" s="27" customFormat="1" ht="15.75" customHeight="1" thickBot="1">
      <c r="A62" s="24" t="s">
        <v>128</v>
      </c>
      <c r="B62" s="67" t="s">
        <v>176</v>
      </c>
      <c r="C62" s="67"/>
      <c r="D62" s="65"/>
      <c r="E62" s="70"/>
      <c r="F62" s="101"/>
      <c r="G62" s="101"/>
      <c r="H62" s="101"/>
      <c r="I62" s="101"/>
      <c r="J62" s="102"/>
      <c r="K62" s="32"/>
      <c r="AA62" s="16" t="s">
        <v>132</v>
      </c>
      <c r="AG62" s="21" t="s">
        <v>133</v>
      </c>
      <c r="AM62" s="14"/>
      <c r="AN62" s="21" t="s">
        <v>130</v>
      </c>
      <c r="AU62" s="21" t="s">
        <v>61</v>
      </c>
      <c r="AZ62" s="14" t="s">
        <v>105</v>
      </c>
      <c r="BK62" s="21" t="s">
        <v>79</v>
      </c>
      <c r="BL62" s="14"/>
      <c r="BM62" s="14"/>
      <c r="BN62" s="14"/>
      <c r="BO62" s="14"/>
      <c r="BP62" s="14"/>
    </row>
    <row r="63" spans="1:63" s="14" customFormat="1" ht="15.75" customHeight="1">
      <c r="A63" s="73"/>
      <c r="B63" s="74"/>
      <c r="C63" s="74"/>
      <c r="D63" s="51"/>
      <c r="E63" s="87"/>
      <c r="F63" s="88"/>
      <c r="G63" s="85" t="s">
        <v>1</v>
      </c>
      <c r="H63" s="86"/>
      <c r="I63" s="92"/>
      <c r="J63" s="93"/>
      <c r="K63" s="15"/>
      <c r="L63" s="28"/>
      <c r="Z63" s="27"/>
      <c r="AA63" s="21" t="s">
        <v>130</v>
      </c>
      <c r="AG63" s="21" t="s">
        <v>130</v>
      </c>
      <c r="AH63" s="27"/>
      <c r="AI63" s="27"/>
      <c r="AJ63" s="27"/>
      <c r="AK63" s="27"/>
      <c r="AL63" s="27"/>
      <c r="AN63" s="16" t="s">
        <v>134</v>
      </c>
      <c r="AU63" s="21" t="s">
        <v>62</v>
      </c>
      <c r="AZ63" s="14" t="s">
        <v>117</v>
      </c>
      <c r="BK63" s="16" t="s">
        <v>80</v>
      </c>
    </row>
    <row r="64" spans="1:63" s="14" customFormat="1" ht="15.75" customHeight="1">
      <c r="A64" s="24" t="s">
        <v>126</v>
      </c>
      <c r="B64" s="67" t="s">
        <v>2</v>
      </c>
      <c r="C64" s="67"/>
      <c r="D64" s="64"/>
      <c r="E64" s="78"/>
      <c r="F64" s="79"/>
      <c r="G64" s="79"/>
      <c r="H64" s="79"/>
      <c r="I64" s="79"/>
      <c r="J64" s="80"/>
      <c r="K64" s="15"/>
      <c r="AA64" s="14" t="s">
        <v>134</v>
      </c>
      <c r="AB64" s="27"/>
      <c r="AC64" s="27"/>
      <c r="AD64" s="27"/>
      <c r="AE64" s="27"/>
      <c r="AF64" s="27"/>
      <c r="AG64" s="14" t="s">
        <v>134</v>
      </c>
      <c r="AN64" s="16" t="s">
        <v>136</v>
      </c>
      <c r="AU64" s="16" t="s">
        <v>63</v>
      </c>
      <c r="AZ64" s="14" t="s">
        <v>106</v>
      </c>
      <c r="BK64" s="16" t="s">
        <v>81</v>
      </c>
    </row>
    <row r="65" spans="1:68" s="14" customFormat="1" ht="15.75" customHeight="1">
      <c r="A65" s="24" t="s">
        <v>127</v>
      </c>
      <c r="B65" s="67" t="s">
        <v>3</v>
      </c>
      <c r="C65" s="67"/>
      <c r="D65" s="64"/>
      <c r="E65" s="78"/>
      <c r="F65" s="99"/>
      <c r="G65" s="99"/>
      <c r="H65" s="99"/>
      <c r="I65" s="99"/>
      <c r="J65" s="100"/>
      <c r="K65" s="15"/>
      <c r="AA65" s="27" t="s">
        <v>136</v>
      </c>
      <c r="AG65" s="14" t="s">
        <v>135</v>
      </c>
      <c r="AH65" s="27"/>
      <c r="AI65" s="27"/>
      <c r="AJ65" s="27"/>
      <c r="AK65" s="27"/>
      <c r="AM65" s="27"/>
      <c r="AN65" s="16" t="s">
        <v>138</v>
      </c>
      <c r="AU65" s="16" t="s">
        <v>64</v>
      </c>
      <c r="AZ65" s="14" t="s">
        <v>118</v>
      </c>
      <c r="BK65" s="16" t="s">
        <v>82</v>
      </c>
      <c r="BL65" s="27"/>
      <c r="BM65" s="27"/>
      <c r="BN65" s="27"/>
      <c r="BO65" s="27"/>
      <c r="BP65" s="27"/>
    </row>
    <row r="66" spans="1:68" s="27" customFormat="1" ht="15.75" customHeight="1" thickBot="1">
      <c r="A66" s="24" t="s">
        <v>128</v>
      </c>
      <c r="B66" s="67" t="s">
        <v>176</v>
      </c>
      <c r="C66" s="67"/>
      <c r="D66" s="65"/>
      <c r="E66" s="70"/>
      <c r="F66" s="101"/>
      <c r="G66" s="101"/>
      <c r="H66" s="101"/>
      <c r="I66" s="101"/>
      <c r="J66" s="102"/>
      <c r="K66" s="32"/>
      <c r="Z66" s="14"/>
      <c r="AA66" s="14" t="s">
        <v>138</v>
      </c>
      <c r="AG66" s="27" t="s">
        <v>136</v>
      </c>
      <c r="AM66" s="14"/>
      <c r="AN66" s="21" t="s">
        <v>153</v>
      </c>
      <c r="AU66" s="16" t="s">
        <v>65</v>
      </c>
      <c r="AZ66" s="14" t="s">
        <v>107</v>
      </c>
      <c r="BK66" s="21" t="s">
        <v>83</v>
      </c>
      <c r="BL66" s="14"/>
      <c r="BM66" s="14"/>
      <c r="BN66" s="14"/>
      <c r="BO66" s="14"/>
      <c r="BP66" s="14"/>
    </row>
    <row r="67" spans="1:63" s="14" customFormat="1" ht="15.75" customHeight="1">
      <c r="A67" s="73"/>
      <c r="B67" s="74"/>
      <c r="C67" s="74"/>
      <c r="D67" s="51"/>
      <c r="E67" s="87"/>
      <c r="F67" s="88"/>
      <c r="G67" s="85" t="s">
        <v>1</v>
      </c>
      <c r="H67" s="86"/>
      <c r="I67" s="92"/>
      <c r="J67" s="93"/>
      <c r="K67" s="15"/>
      <c r="Z67" s="27"/>
      <c r="AA67" s="16" t="s">
        <v>140</v>
      </c>
      <c r="AG67" s="27" t="s">
        <v>137</v>
      </c>
      <c r="AN67" s="16" t="s">
        <v>142</v>
      </c>
      <c r="AU67" s="21" t="s">
        <v>66</v>
      </c>
      <c r="AZ67" s="14" t="s">
        <v>108</v>
      </c>
      <c r="BK67" s="16" t="s">
        <v>84</v>
      </c>
    </row>
    <row r="68" spans="1:63" s="14" customFormat="1" ht="15.75" customHeight="1">
      <c r="A68" s="24" t="s">
        <v>126</v>
      </c>
      <c r="B68" s="67" t="s">
        <v>2</v>
      </c>
      <c r="C68" s="67"/>
      <c r="D68" s="64"/>
      <c r="E68" s="33"/>
      <c r="F68" s="34"/>
      <c r="G68" s="34"/>
      <c r="H68" s="34"/>
      <c r="I68" s="34"/>
      <c r="J68" s="35"/>
      <c r="K68" s="15"/>
      <c r="AA68" s="21" t="s">
        <v>142</v>
      </c>
      <c r="AG68" s="14" t="s">
        <v>138</v>
      </c>
      <c r="AN68" s="16" t="s">
        <v>143</v>
      </c>
      <c r="AU68" s="16" t="s">
        <v>67</v>
      </c>
      <c r="AZ68" s="14" t="s">
        <v>109</v>
      </c>
      <c r="BK68" s="16" t="s">
        <v>85</v>
      </c>
    </row>
    <row r="69" spans="1:68" s="14" customFormat="1" ht="15.75" customHeight="1">
      <c r="A69" s="24" t="s">
        <v>127</v>
      </c>
      <c r="B69" s="67" t="s">
        <v>3</v>
      </c>
      <c r="C69" s="67"/>
      <c r="D69" s="64"/>
      <c r="E69" s="78"/>
      <c r="F69" s="99"/>
      <c r="G69" s="99"/>
      <c r="H69" s="99"/>
      <c r="I69" s="99"/>
      <c r="J69" s="100"/>
      <c r="K69" s="15"/>
      <c r="AA69" s="16" t="s">
        <v>143</v>
      </c>
      <c r="AB69" s="27"/>
      <c r="AC69" s="27"/>
      <c r="AD69" s="27"/>
      <c r="AE69" s="27"/>
      <c r="AF69" s="27"/>
      <c r="AG69" s="14" t="s">
        <v>139</v>
      </c>
      <c r="AN69" s="21" t="s">
        <v>144</v>
      </c>
      <c r="AU69" s="21" t="s">
        <v>68</v>
      </c>
      <c r="AZ69" s="14" t="s">
        <v>110</v>
      </c>
      <c r="BK69" s="16" t="s">
        <v>86</v>
      </c>
      <c r="BL69" s="27"/>
      <c r="BM69" s="27"/>
      <c r="BN69" s="27"/>
      <c r="BO69" s="27"/>
      <c r="BP69" s="27"/>
    </row>
    <row r="70" spans="1:68" s="27" customFormat="1" ht="15.75" customHeight="1" thickBot="1">
      <c r="A70" s="24" t="s">
        <v>128</v>
      </c>
      <c r="B70" s="67" t="s">
        <v>176</v>
      </c>
      <c r="C70" s="67"/>
      <c r="D70" s="65"/>
      <c r="E70" s="70"/>
      <c r="F70" s="101"/>
      <c r="G70" s="101"/>
      <c r="H70" s="101"/>
      <c r="I70" s="101"/>
      <c r="J70" s="102"/>
      <c r="K70" s="32"/>
      <c r="Z70" s="14"/>
      <c r="AA70" s="16" t="s">
        <v>144</v>
      </c>
      <c r="AB70" s="14"/>
      <c r="AC70" s="14"/>
      <c r="AD70" s="14"/>
      <c r="AE70" s="14"/>
      <c r="AF70" s="14"/>
      <c r="AG70" s="16" t="s">
        <v>140</v>
      </c>
      <c r="AH70" s="14"/>
      <c r="AI70" s="14"/>
      <c r="AJ70" s="14"/>
      <c r="AK70" s="14"/>
      <c r="AL70" s="14"/>
      <c r="AM70" s="14"/>
      <c r="AN70" s="21"/>
      <c r="AU70" s="16" t="s">
        <v>69</v>
      </c>
      <c r="AZ70" s="14" t="s">
        <v>111</v>
      </c>
      <c r="BK70" s="21" t="s">
        <v>87</v>
      </c>
      <c r="BL70" s="14"/>
      <c r="BM70" s="14"/>
      <c r="BN70" s="14"/>
      <c r="BO70" s="14"/>
      <c r="BP70" s="14"/>
    </row>
    <row r="71" spans="1:63" s="14" customFormat="1" ht="15.75" customHeight="1">
      <c r="A71" s="73"/>
      <c r="B71" s="74"/>
      <c r="C71" s="74"/>
      <c r="D71" s="51"/>
      <c r="E71" s="87"/>
      <c r="F71" s="88"/>
      <c r="G71" s="85" t="s">
        <v>1</v>
      </c>
      <c r="H71" s="89"/>
      <c r="I71" s="92"/>
      <c r="J71" s="93"/>
      <c r="K71" s="15"/>
      <c r="Z71" s="27"/>
      <c r="AA71" s="16" t="s">
        <v>145</v>
      </c>
      <c r="AG71" s="21" t="s">
        <v>141</v>
      </c>
      <c r="AM71" s="27"/>
      <c r="AN71" s="16"/>
      <c r="AU71" s="16" t="s">
        <v>70</v>
      </c>
      <c r="AZ71" s="14" t="s">
        <v>112</v>
      </c>
      <c r="BK71" s="16" t="s">
        <v>88</v>
      </c>
    </row>
    <row r="72" spans="1:63" s="14" customFormat="1" ht="15.75" customHeight="1">
      <c r="A72" s="24" t="s">
        <v>126</v>
      </c>
      <c r="B72" s="67" t="s">
        <v>2</v>
      </c>
      <c r="C72" s="67"/>
      <c r="D72" s="64"/>
      <c r="E72" s="78"/>
      <c r="F72" s="79"/>
      <c r="G72" s="79"/>
      <c r="H72" s="79"/>
      <c r="I72" s="79"/>
      <c r="J72" s="80"/>
      <c r="K72" s="15"/>
      <c r="AA72" s="16" t="s">
        <v>147</v>
      </c>
      <c r="AG72" s="21" t="s">
        <v>142</v>
      </c>
      <c r="AH72" s="27"/>
      <c r="AI72" s="27"/>
      <c r="AJ72" s="27"/>
      <c r="AK72" s="27"/>
      <c r="AL72" s="27"/>
      <c r="AN72" s="16"/>
      <c r="AU72" s="21" t="s">
        <v>71</v>
      </c>
      <c r="AZ72" s="14" t="s">
        <v>113</v>
      </c>
      <c r="BK72" s="16" t="s">
        <v>89</v>
      </c>
    </row>
    <row r="73" spans="1:68" s="14" customFormat="1" ht="15.75" customHeight="1">
      <c r="A73" s="24" t="s">
        <v>127</v>
      </c>
      <c r="B73" s="67" t="s">
        <v>3</v>
      </c>
      <c r="C73" s="67"/>
      <c r="D73" s="64"/>
      <c r="E73" s="78"/>
      <c r="F73" s="99"/>
      <c r="G73" s="99"/>
      <c r="H73" s="99"/>
      <c r="I73" s="99"/>
      <c r="J73" s="100"/>
      <c r="K73" s="15"/>
      <c r="AA73" s="16"/>
      <c r="AG73" s="16" t="s">
        <v>143</v>
      </c>
      <c r="AN73" s="16"/>
      <c r="AU73" s="16" t="s">
        <v>72</v>
      </c>
      <c r="AZ73" s="14" t="s">
        <v>114</v>
      </c>
      <c r="BK73" s="16" t="s">
        <v>90</v>
      </c>
      <c r="BL73" s="27"/>
      <c r="BM73" s="27"/>
      <c r="BN73" s="27"/>
      <c r="BO73" s="27"/>
      <c r="BP73" s="27"/>
    </row>
    <row r="74" spans="1:68" s="27" customFormat="1" ht="15.75" customHeight="1" thickBot="1">
      <c r="A74" s="24" t="s">
        <v>128</v>
      </c>
      <c r="B74" s="67" t="s">
        <v>176</v>
      </c>
      <c r="C74" s="67"/>
      <c r="D74" s="65"/>
      <c r="E74" s="70"/>
      <c r="F74" s="101"/>
      <c r="G74" s="101"/>
      <c r="H74" s="101"/>
      <c r="I74" s="101"/>
      <c r="J74" s="102"/>
      <c r="K74" s="32"/>
      <c r="Z74" s="14"/>
      <c r="AA74" s="16"/>
      <c r="AG74" s="16" t="s">
        <v>144</v>
      </c>
      <c r="AH74" s="14"/>
      <c r="AI74" s="14"/>
      <c r="AJ74" s="14"/>
      <c r="AK74" s="14"/>
      <c r="AL74" s="14"/>
      <c r="AN74" s="16"/>
      <c r="AU74" s="16" t="s">
        <v>73</v>
      </c>
      <c r="AZ74" s="14" t="s">
        <v>115</v>
      </c>
      <c r="BK74" s="16" t="s">
        <v>91</v>
      </c>
      <c r="BL74" s="14"/>
      <c r="BM74" s="14"/>
      <c r="BN74" s="14"/>
      <c r="BO74" s="14"/>
      <c r="BP74" s="14"/>
    </row>
    <row r="75" spans="1:63" s="14" customFormat="1" ht="15.75" customHeight="1">
      <c r="A75" s="73"/>
      <c r="B75" s="74"/>
      <c r="C75" s="74"/>
      <c r="D75" s="51"/>
      <c r="E75" s="115"/>
      <c r="F75" s="116"/>
      <c r="G75" s="85" t="s">
        <v>1</v>
      </c>
      <c r="H75" s="89"/>
      <c r="I75" s="92"/>
      <c r="J75" s="93"/>
      <c r="K75" s="15"/>
      <c r="Z75" s="27"/>
      <c r="AG75" s="16" t="s">
        <v>145</v>
      </c>
      <c r="AN75" s="16"/>
      <c r="AU75" s="16" t="s">
        <v>74</v>
      </c>
      <c r="AZ75" s="14" t="s">
        <v>116</v>
      </c>
      <c r="BK75" s="16" t="s">
        <v>92</v>
      </c>
    </row>
    <row r="76" spans="1:63" s="14" customFormat="1" ht="15.75" customHeight="1">
      <c r="A76" s="24" t="s">
        <v>126</v>
      </c>
      <c r="B76" s="67" t="s">
        <v>2</v>
      </c>
      <c r="C76" s="67"/>
      <c r="D76" s="64"/>
      <c r="E76" s="78" t="str">
        <f>IF(AND(ISNUMBER(D76),D76&lt;=3,OR(D76=0,D76=1,D76=2,D76=3)),D76,IF(OR(D76="0+",D76="0 +"),0.3,IF(OR(D76="1-",D76="1 -"),0.7,IF(OR(D76="1+",D76="1 +"),1.3,IF(OR(D76="2-",D76="2 -"),1.7,IF(OR(D76="2+",D76="2 +"),2.3,IF(OR(D76="3-",D76="3 -"),2.7,"  ")))))))</f>
        <v>  </v>
      </c>
      <c r="F76" s="79"/>
      <c r="G76" s="79"/>
      <c r="H76" s="79"/>
      <c r="I76" s="79"/>
      <c r="J76" s="80"/>
      <c r="K76" s="15"/>
      <c r="AA76" s="27"/>
      <c r="AG76" s="16" t="s">
        <v>146</v>
      </c>
      <c r="AN76" s="16"/>
      <c r="AU76" s="21" t="s">
        <v>94</v>
      </c>
      <c r="AZ76" s="27"/>
      <c r="BK76" s="21" t="s">
        <v>93</v>
      </c>
    </row>
    <row r="77" spans="1:68" s="14" customFormat="1" ht="15.75" customHeight="1">
      <c r="A77" s="24" t="s">
        <v>127</v>
      </c>
      <c r="B77" s="67" t="s">
        <v>3</v>
      </c>
      <c r="C77" s="67"/>
      <c r="D77" s="64"/>
      <c r="E77" s="78" t="str">
        <f>IF(AND(ISNUMBER(D77),D77&lt;=3,OR(D77=0,D77=1,D77=2,D77=3)),D77,IF(OR(D77="0+",D77="0 +"),0.3,IF(OR(D77="1-",D77="1 -"),0.7,IF(OR(D77="1+",D77="1 +"),1.3,IF(OR(D77="2-",D77="2 -"),1.7,IF(OR(D77="2+",D77="2 +"),2.3,IF(OR(D77="3-",D77="3 -"),2.7,"  ")))))))</f>
        <v>  </v>
      </c>
      <c r="F77" s="79"/>
      <c r="G77" s="79"/>
      <c r="H77" s="79"/>
      <c r="I77" s="79"/>
      <c r="J77" s="80"/>
      <c r="K77" s="15"/>
      <c r="AG77" s="21" t="s">
        <v>147</v>
      </c>
      <c r="AN77" s="21"/>
      <c r="AU77" s="16" t="s">
        <v>95</v>
      </c>
      <c r="BK77" s="27"/>
      <c r="BL77" s="27"/>
      <c r="BM77" s="27"/>
      <c r="BN77" s="27"/>
      <c r="BO77" s="27"/>
      <c r="BP77" s="27"/>
    </row>
    <row r="78" spans="1:68" s="27" customFormat="1" ht="15.75" customHeight="1" thickBot="1">
      <c r="A78" s="24" t="s">
        <v>128</v>
      </c>
      <c r="B78" s="67" t="s">
        <v>176</v>
      </c>
      <c r="C78" s="67"/>
      <c r="D78" s="65"/>
      <c r="E78" s="70" t="str">
        <f>IF(AND(ISNUMBER(D78),D78&lt;=3,OR(D78=0,D78=1,D78=2,D78=3)),D78,IF(OR(D78="0+",D78="0 +"),0.3,IF(OR(D78="1-",D78="1 -"),0.7,IF(OR(D78="1+",D78="1 +"),1.3,IF(OR(D78="2-",D78="2 -"),1.7,IF(OR(D78="2+",D78="2 +"),2.3,IF(OR(D78="3-",D78="3 -"),2.7," ")))))))</f>
        <v> </v>
      </c>
      <c r="F78" s="71"/>
      <c r="G78" s="71"/>
      <c r="H78" s="71"/>
      <c r="I78" s="71"/>
      <c r="J78" s="72"/>
      <c r="K78" s="32"/>
      <c r="Z78" s="14"/>
      <c r="AA78" s="14"/>
      <c r="AB78" s="14"/>
      <c r="AC78" s="14"/>
      <c r="AD78" s="14"/>
      <c r="AE78" s="14"/>
      <c r="AF78" s="14"/>
      <c r="AG78" s="16" t="s">
        <v>148</v>
      </c>
      <c r="AH78" s="14"/>
      <c r="AI78" s="14"/>
      <c r="AJ78" s="14"/>
      <c r="AK78" s="14"/>
      <c r="AL78" s="14"/>
      <c r="AN78" s="16"/>
      <c r="AU78" s="16" t="s">
        <v>96</v>
      </c>
      <c r="AZ78" s="14"/>
      <c r="BK78" s="14"/>
      <c r="BL78" s="14"/>
      <c r="BM78" s="14"/>
      <c r="BN78" s="14"/>
      <c r="BO78" s="14"/>
      <c r="BP78" s="14"/>
    </row>
    <row r="79" spans="1:47" s="14" customFormat="1" ht="15.75" customHeight="1">
      <c r="A79" s="73"/>
      <c r="B79" s="74"/>
      <c r="C79" s="74"/>
      <c r="D79" s="51"/>
      <c r="E79" s="87"/>
      <c r="F79" s="88"/>
      <c r="G79" s="85" t="s">
        <v>1</v>
      </c>
      <c r="H79" s="89"/>
      <c r="I79" s="92"/>
      <c r="J79" s="93"/>
      <c r="K79" s="15"/>
      <c r="Z79" s="27"/>
      <c r="AG79" s="16" t="s">
        <v>150</v>
      </c>
      <c r="AN79" s="16"/>
      <c r="AU79" s="16" t="s">
        <v>97</v>
      </c>
    </row>
    <row r="80" spans="1:47" s="14" customFormat="1" ht="15.75" customHeight="1">
      <c r="A80" s="24" t="s">
        <v>126</v>
      </c>
      <c r="B80" s="67" t="s">
        <v>2</v>
      </c>
      <c r="C80" s="67"/>
      <c r="D80" s="64"/>
      <c r="E80" s="78" t="str">
        <f>IF(AND(ISNUMBER(D80),D80&lt;=3,OR(D80=0,D80=1,D80=2,D80=3)),D80,IF(OR(D80="0+",D80="0 +"),0.3,IF(OR(D80="1-",D80="1 -"),0.7,IF(OR(D80="1+",D80="1 +"),1.3,IF(OR(D80="2-",D80="2 -"),1.7,IF(OR(D80="2+",D80="2 +"),2.3,IF(OR(D80="3-",D80="3 -"),2.7,"  ")))))))</f>
        <v>  </v>
      </c>
      <c r="F80" s="79"/>
      <c r="G80" s="79"/>
      <c r="H80" s="79"/>
      <c r="I80" s="79"/>
      <c r="J80" s="80"/>
      <c r="K80" s="15"/>
      <c r="AG80" s="16" t="s">
        <v>149</v>
      </c>
      <c r="AN80" s="16"/>
      <c r="AU80" s="16" t="s">
        <v>98</v>
      </c>
    </row>
    <row r="81" spans="1:68" s="14" customFormat="1" ht="15.75" customHeight="1">
      <c r="A81" s="24" t="s">
        <v>127</v>
      </c>
      <c r="B81" s="67" t="s">
        <v>3</v>
      </c>
      <c r="C81" s="67"/>
      <c r="D81" s="64"/>
      <c r="E81" s="78" t="str">
        <f>IF(AND(ISNUMBER(D81),D81&lt;=3,OR(D81=0,D81=1,D81=2,D81=3)),D81,IF(OR(D81="0+",D81="0 +"),0.3,IF(OR(D81="1-",D81="1 -"),0.7,IF(OR(D81="1+",D81="1 +"),1.3,IF(OR(D81="2-",D81="2 -"),1.7,IF(OR(D81="2+",D81="2 +"),2.3,IF(OR(D81="3-",D81="3 -"),2.7,"  ")))))))</f>
        <v>  </v>
      </c>
      <c r="F81" s="79"/>
      <c r="G81" s="79"/>
      <c r="H81" s="79"/>
      <c r="I81" s="79"/>
      <c r="J81" s="80"/>
      <c r="K81" s="15"/>
      <c r="AG81" s="16"/>
      <c r="AN81" s="16"/>
      <c r="AU81" s="16" t="s">
        <v>99</v>
      </c>
      <c r="BK81" s="27"/>
      <c r="BL81" s="27"/>
      <c r="BM81" s="27"/>
      <c r="BN81" s="27"/>
      <c r="BO81" s="27"/>
      <c r="BP81" s="27"/>
    </row>
    <row r="82" spans="1:68" s="27" customFormat="1" ht="15.75" customHeight="1" thickBot="1">
      <c r="A82" s="24" t="s">
        <v>128</v>
      </c>
      <c r="B82" s="67" t="s">
        <v>176</v>
      </c>
      <c r="C82" s="67"/>
      <c r="D82" s="65"/>
      <c r="E82" s="70" t="str">
        <f>IF(AND(ISNUMBER(D82),D82&lt;=3,OR(D82=0,D82=1,D82=2,D82=3)),D82,IF(OR(D82="0+",D82="0 +"),0.3,IF(OR(D82="1-",D82="1 -"),0.7,IF(OR(D82="1+",D82="1 +"),1.3,IF(OR(D82="2-",D82="2 -"),1.7,IF(OR(D82="2+",D82="2 +"),2.3,IF(OR(D82="3-",D82="3 -"),2.7," ")))))))</f>
        <v> </v>
      </c>
      <c r="F82" s="71"/>
      <c r="G82" s="71"/>
      <c r="H82" s="71"/>
      <c r="I82" s="71"/>
      <c r="J82" s="72"/>
      <c r="K82" s="32"/>
      <c r="Z82" s="14"/>
      <c r="AA82" s="14"/>
      <c r="AB82" s="14"/>
      <c r="AC82" s="14"/>
      <c r="AD82" s="14"/>
      <c r="AE82" s="14"/>
      <c r="AF82" s="14"/>
      <c r="AG82" s="13"/>
      <c r="AH82" s="14"/>
      <c r="AI82" s="14"/>
      <c r="AJ82" s="14"/>
      <c r="AK82" s="14"/>
      <c r="AL82" s="14"/>
      <c r="AM82" s="14"/>
      <c r="AN82" s="14"/>
      <c r="AU82" s="16" t="s">
        <v>100</v>
      </c>
      <c r="AZ82" s="14"/>
      <c r="BK82" s="14"/>
      <c r="BL82" s="14"/>
      <c r="BM82" s="14"/>
      <c r="BN82" s="14"/>
      <c r="BO82" s="14"/>
      <c r="BP82" s="14"/>
    </row>
    <row r="83" spans="1:47" s="14" customFormat="1" ht="15.75" customHeight="1">
      <c r="A83" s="73"/>
      <c r="B83" s="74"/>
      <c r="C83" s="74"/>
      <c r="D83" s="51"/>
      <c r="E83" s="87"/>
      <c r="F83" s="88"/>
      <c r="G83" s="85" t="s">
        <v>1</v>
      </c>
      <c r="H83" s="89"/>
      <c r="I83" s="92"/>
      <c r="J83" s="93"/>
      <c r="K83" s="15"/>
      <c r="Z83" s="27"/>
      <c r="AG83" s="12"/>
      <c r="AN83" s="27"/>
      <c r="AU83" s="16" t="s">
        <v>101</v>
      </c>
    </row>
    <row r="84" spans="1:33" s="14" customFormat="1" ht="15.75" customHeight="1">
      <c r="A84" s="24" t="s">
        <v>126</v>
      </c>
      <c r="B84" s="67" t="s">
        <v>2</v>
      </c>
      <c r="C84" s="67"/>
      <c r="D84" s="64"/>
      <c r="E84" s="78" t="str">
        <f>IF(AND(ISNUMBER(D84),D84&lt;=3,OR(D84=0,D84=1,D84=2,D84=3)),D84,IF(OR(D84="0+",D84="0 +"),0.3,IF(OR(D84="1-",D84="1 -"),0.7,IF(OR(D84="1+",D84="1 +"),1.3,IF(OR(D84="2-",D84="2 -"),1.7,IF(OR(D84="2+",D84="2 +"),2.3,IF(OR(D84="3-",D84="3 -"),2.7,"  ")))))))</f>
        <v>  </v>
      </c>
      <c r="F84" s="79"/>
      <c r="G84" s="79"/>
      <c r="H84" s="79"/>
      <c r="I84" s="79"/>
      <c r="J84" s="80"/>
      <c r="K84" s="15"/>
      <c r="AG84" s="12"/>
    </row>
    <row r="85" spans="1:68" s="14" customFormat="1" ht="15.75" customHeight="1">
      <c r="A85" s="24" t="s">
        <v>127</v>
      </c>
      <c r="B85" s="67" t="s">
        <v>3</v>
      </c>
      <c r="C85" s="67"/>
      <c r="D85" s="64"/>
      <c r="E85" s="78" t="str">
        <f>IF(AND(ISNUMBER(D85),D85&lt;=3,OR(D85=0,D85=1,D85=2,D85=3)),D85,IF(OR(D85="0+",D85="0 +"),0.3,IF(OR(D85="1-",D85="1 -"),0.7,IF(OR(D85="1+",D85="1 +"),1.3,IF(OR(D85="2-",D85="2 -"),1.7,IF(OR(D85="2+",D85="2 +"),2.3,IF(OR(D85="3-",D85="3 -"),2.7,"  ")))))))</f>
        <v>  </v>
      </c>
      <c r="F85" s="79"/>
      <c r="G85" s="79"/>
      <c r="H85" s="79"/>
      <c r="I85" s="79"/>
      <c r="J85" s="80"/>
      <c r="K85" s="15"/>
      <c r="AG85" s="16"/>
      <c r="BK85" s="27"/>
      <c r="BL85" s="27"/>
      <c r="BM85" s="27"/>
      <c r="BN85" s="27"/>
      <c r="BO85" s="27"/>
      <c r="BP85" s="27"/>
    </row>
    <row r="86" spans="1:68" s="27" customFormat="1" ht="15.75" customHeight="1" thickBot="1">
      <c r="A86" s="24" t="s">
        <v>128</v>
      </c>
      <c r="B86" s="67" t="s">
        <v>176</v>
      </c>
      <c r="C86" s="67"/>
      <c r="D86" s="64"/>
      <c r="E86" s="78" t="str">
        <f>IF(AND(ISNUMBER(D86),D86&lt;=3,OR(D86=0,D86=1,D86=2,D86=3)),D86,IF(OR(D86="0+",D86="0 +"),0.3,IF(OR(D86="1-",D86="1 -"),0.7,IF(OR(D86="1+",D86="1 +"),1.3,IF(OR(D86="2-",D86="2 -"),1.7,IF(OR(D86="2+",D86="2 +"),2.3,IF(OR(D86="3-",D86="3 -"),2.7," ")))))))</f>
        <v> </v>
      </c>
      <c r="F86" s="79"/>
      <c r="G86" s="79"/>
      <c r="H86" s="79"/>
      <c r="I86" s="79"/>
      <c r="J86" s="80"/>
      <c r="K86" s="32"/>
      <c r="Z86" s="14"/>
      <c r="AA86" s="14"/>
      <c r="AB86" s="14"/>
      <c r="AC86" s="14"/>
      <c r="AD86" s="14"/>
      <c r="AE86" s="14"/>
      <c r="AF86" s="14"/>
      <c r="AG86" s="21"/>
      <c r="AH86" s="14"/>
      <c r="AI86" s="14"/>
      <c r="AJ86" s="14"/>
      <c r="AK86" s="14"/>
      <c r="AL86" s="14"/>
      <c r="AM86" s="14"/>
      <c r="AU86" s="14"/>
      <c r="AZ86" s="14"/>
      <c r="BK86" s="14"/>
      <c r="BL86" s="14"/>
      <c r="BM86" s="14"/>
      <c r="BN86" s="14"/>
      <c r="BO86" s="14"/>
      <c r="BP86" s="18"/>
    </row>
    <row r="87" spans="1:47" s="14" customFormat="1" ht="15.75" customHeight="1">
      <c r="A87" s="73"/>
      <c r="B87" s="74"/>
      <c r="C87" s="74"/>
      <c r="D87" s="51"/>
      <c r="E87" s="87"/>
      <c r="F87" s="88"/>
      <c r="G87" s="85" t="s">
        <v>1</v>
      </c>
      <c r="H87" s="89"/>
      <c r="I87" s="92"/>
      <c r="J87" s="93"/>
      <c r="K87" s="15"/>
      <c r="Z87" s="27"/>
      <c r="AG87" s="12"/>
      <c r="AN87" s="27"/>
      <c r="AU87" s="16" t="s">
        <v>101</v>
      </c>
    </row>
    <row r="88" spans="1:33" s="14" customFormat="1" ht="15.75" customHeight="1">
      <c r="A88" s="24" t="s">
        <v>126</v>
      </c>
      <c r="B88" s="67" t="s">
        <v>2</v>
      </c>
      <c r="C88" s="67"/>
      <c r="D88" s="64"/>
      <c r="E88" s="78" t="str">
        <f>IF(AND(ISNUMBER(D88),D88&lt;=3,OR(D88=0,D88=1,D88=2,D88=3)),D88,IF(OR(D88="0+",D88="0 +"),0.3,IF(OR(D88="1-",D88="1 -"),0.7,IF(OR(D88="1+",D88="1 +"),1.3,IF(OR(D88="2-",D88="2 -"),1.7,IF(OR(D88="2+",D88="2 +"),2.3,IF(OR(D88="3-",D88="3 -"),2.7,"  ")))))))</f>
        <v>  </v>
      </c>
      <c r="F88" s="79"/>
      <c r="G88" s="79"/>
      <c r="H88" s="79"/>
      <c r="I88" s="79"/>
      <c r="J88" s="80"/>
      <c r="K88" s="15"/>
      <c r="AG88" s="12"/>
    </row>
    <row r="89" spans="1:68" s="14" customFormat="1" ht="15.75" customHeight="1">
      <c r="A89" s="24" t="s">
        <v>127</v>
      </c>
      <c r="B89" s="67" t="s">
        <v>3</v>
      </c>
      <c r="C89" s="67"/>
      <c r="D89" s="64"/>
      <c r="E89" s="78" t="str">
        <f>IF(AND(ISNUMBER(D89),D89&lt;=3,OR(D89=0,D89=1,D89=2,D89=3)),D89,IF(OR(D89="0+",D89="0 +"),0.3,IF(OR(D89="1-",D89="1 -"),0.7,IF(OR(D89="1+",D89="1 +"),1.3,IF(OR(D89="2-",D89="2 -"),1.7,IF(OR(D89="2+",D89="2 +"),2.3,IF(OR(D89="3-",D89="3 -"),2.7,"  ")))))))</f>
        <v>  </v>
      </c>
      <c r="F89" s="79"/>
      <c r="G89" s="79"/>
      <c r="H89" s="79"/>
      <c r="I89" s="79"/>
      <c r="J89" s="80"/>
      <c r="K89" s="15"/>
      <c r="AG89" s="16"/>
      <c r="BK89" s="27"/>
      <c r="BL89" s="27"/>
      <c r="BM89" s="27"/>
      <c r="BN89" s="27"/>
      <c r="BO89" s="27"/>
      <c r="BP89" s="27"/>
    </row>
    <row r="90" spans="1:68" s="27" customFormat="1" ht="15.75" customHeight="1" thickBot="1">
      <c r="A90" s="24" t="s">
        <v>128</v>
      </c>
      <c r="B90" s="67" t="s">
        <v>176</v>
      </c>
      <c r="C90" s="67"/>
      <c r="D90" s="64"/>
      <c r="E90" s="78" t="str">
        <f>IF(AND(ISNUMBER(D90),D90&lt;=3,OR(D90=0,D90=1,D90=2,D90=3)),D90,IF(OR(D90="0+",D90="0 +"),0.3,IF(OR(D90="1-",D90="1 -"),0.7,IF(OR(D90="1+",D90="1 +"),1.3,IF(OR(D90="2-",D90="2 -"),1.7,IF(OR(D90="2+",D90="2 +"),2.3,IF(OR(D90="3-",D90="3 -"),2.7," ")))))))</f>
        <v> </v>
      </c>
      <c r="F90" s="79"/>
      <c r="G90" s="79"/>
      <c r="H90" s="79"/>
      <c r="I90" s="79"/>
      <c r="J90" s="80"/>
      <c r="K90" s="32"/>
      <c r="Z90" s="14"/>
      <c r="AA90" s="14"/>
      <c r="AB90" s="14"/>
      <c r="AC90" s="14"/>
      <c r="AD90" s="14"/>
      <c r="AE90" s="14"/>
      <c r="AF90" s="14"/>
      <c r="AG90" s="21"/>
      <c r="AH90" s="14"/>
      <c r="AI90" s="14"/>
      <c r="AJ90" s="14"/>
      <c r="AK90" s="14"/>
      <c r="AL90" s="14"/>
      <c r="AM90" s="14"/>
      <c r="AU90" s="14"/>
      <c r="AZ90" s="14"/>
      <c r="BK90" s="14"/>
      <c r="BL90" s="14"/>
      <c r="BM90" s="14"/>
      <c r="BN90" s="14"/>
      <c r="BO90" s="14"/>
      <c r="BP90" s="18"/>
    </row>
    <row r="91" spans="1:47" s="14" customFormat="1" ht="15.75" customHeight="1">
      <c r="A91" s="73"/>
      <c r="B91" s="74"/>
      <c r="C91" s="74"/>
      <c r="D91" s="51"/>
      <c r="E91" s="87"/>
      <c r="F91" s="88"/>
      <c r="G91" s="85" t="s">
        <v>1</v>
      </c>
      <c r="H91" s="89"/>
      <c r="I91" s="92"/>
      <c r="J91" s="93"/>
      <c r="K91" s="15"/>
      <c r="Z91" s="27"/>
      <c r="AG91" s="12"/>
      <c r="AN91" s="27"/>
      <c r="AU91" s="16" t="s">
        <v>101</v>
      </c>
    </row>
    <row r="92" spans="1:33" s="14" customFormat="1" ht="15.75" customHeight="1">
      <c r="A92" s="24" t="s">
        <v>126</v>
      </c>
      <c r="B92" s="67" t="s">
        <v>2</v>
      </c>
      <c r="C92" s="67"/>
      <c r="D92" s="64"/>
      <c r="E92" s="78" t="str">
        <f>IF(AND(ISNUMBER(D92),D92&lt;=3,OR(D92=0,D92=1,D92=2,D92=3)),D92,IF(OR(D92="0+",D92="0 +"),0.3,IF(OR(D92="1-",D92="1 -"),0.7,IF(OR(D92="1+",D92="1 +"),1.3,IF(OR(D92="2-",D92="2 -"),1.7,IF(OR(D92="2+",D92="2 +"),2.3,IF(OR(D92="3-",D92="3 -"),2.7,"  ")))))))</f>
        <v>  </v>
      </c>
      <c r="F92" s="79"/>
      <c r="G92" s="79"/>
      <c r="H92" s="79"/>
      <c r="I92" s="79"/>
      <c r="J92" s="80"/>
      <c r="K92" s="15"/>
      <c r="AG92" s="12"/>
    </row>
    <row r="93" spans="1:68" s="14" customFormat="1" ht="15.75" customHeight="1">
      <c r="A93" s="24" t="s">
        <v>127</v>
      </c>
      <c r="B93" s="67" t="s">
        <v>3</v>
      </c>
      <c r="C93" s="67"/>
      <c r="D93" s="64"/>
      <c r="E93" s="78" t="str">
        <f>IF(AND(ISNUMBER(D93),D93&lt;=3,OR(D93=0,D93=1,D93=2,D93=3)),D93,IF(OR(D93="0+",D93="0 +"),0.3,IF(OR(D93="1-",D93="1 -"),0.7,IF(OR(D93="1+",D93="1 +"),1.3,IF(OR(D93="2-",D93="2 -"),1.7,IF(OR(D93="2+",D93="2 +"),2.3,IF(OR(D93="3-",D93="3 -"),2.7,"  ")))))))</f>
        <v>  </v>
      </c>
      <c r="F93" s="79"/>
      <c r="G93" s="79"/>
      <c r="H93" s="79"/>
      <c r="I93" s="79"/>
      <c r="J93" s="80"/>
      <c r="K93" s="15"/>
      <c r="AG93" s="16"/>
      <c r="BK93" s="27"/>
      <c r="BL93" s="27"/>
      <c r="BM93" s="27"/>
      <c r="BN93" s="27"/>
      <c r="BO93" s="27"/>
      <c r="BP93" s="27"/>
    </row>
    <row r="94" spans="1:68" s="27" customFormat="1" ht="15.75" customHeight="1" thickBot="1">
      <c r="A94" s="24" t="s">
        <v>128</v>
      </c>
      <c r="B94" s="67" t="s">
        <v>176</v>
      </c>
      <c r="C94" s="67"/>
      <c r="D94" s="64"/>
      <c r="E94" s="78" t="str">
        <f>IF(AND(ISNUMBER(D94),D94&lt;=3,OR(D94=0,D94=1,D94=2,D94=3)),D94,IF(OR(D94="0+",D94="0 +"),0.3,IF(OR(D94="1-",D94="1 -"),0.7,IF(OR(D94="1+",D94="1 +"),1.3,IF(OR(D94="2-",D94="2 -"),1.7,IF(OR(D94="2+",D94="2 +"),2.3,IF(OR(D94="3-",D94="3 -"),2.7," ")))))))</f>
        <v> </v>
      </c>
      <c r="F94" s="79"/>
      <c r="G94" s="79"/>
      <c r="H94" s="79"/>
      <c r="I94" s="79"/>
      <c r="J94" s="80"/>
      <c r="K94" s="32"/>
      <c r="Z94" s="14"/>
      <c r="AA94" s="14"/>
      <c r="AB94" s="14"/>
      <c r="AC94" s="14"/>
      <c r="AD94" s="14"/>
      <c r="AE94" s="14"/>
      <c r="AF94" s="14"/>
      <c r="AG94" s="21"/>
      <c r="AH94" s="14"/>
      <c r="AI94" s="14"/>
      <c r="AJ94" s="14"/>
      <c r="AK94" s="14"/>
      <c r="AL94" s="14"/>
      <c r="AM94" s="14"/>
      <c r="AU94" s="14"/>
      <c r="AZ94" s="14"/>
      <c r="BK94" s="14"/>
      <c r="BL94" s="14"/>
      <c r="BM94" s="14"/>
      <c r="BN94" s="14"/>
      <c r="BO94" s="14"/>
      <c r="BP94" s="18"/>
    </row>
    <row r="95" spans="1:47" s="14" customFormat="1" ht="15.75" customHeight="1">
      <c r="A95" s="73"/>
      <c r="B95" s="74"/>
      <c r="C95" s="74"/>
      <c r="D95" s="51"/>
      <c r="E95" s="87"/>
      <c r="F95" s="88"/>
      <c r="G95" s="85" t="s">
        <v>1</v>
      </c>
      <c r="H95" s="89"/>
      <c r="I95" s="92"/>
      <c r="J95" s="93"/>
      <c r="K95" s="15"/>
      <c r="Z95" s="27"/>
      <c r="AG95" s="12"/>
      <c r="AN95" s="27"/>
      <c r="AU95" s="16" t="s">
        <v>101</v>
      </c>
    </row>
    <row r="96" spans="1:33" s="14" customFormat="1" ht="15.75" customHeight="1">
      <c r="A96" s="24" t="s">
        <v>126</v>
      </c>
      <c r="B96" s="67" t="s">
        <v>2</v>
      </c>
      <c r="C96" s="67"/>
      <c r="D96" s="64"/>
      <c r="E96" s="78" t="str">
        <f>IF(AND(ISNUMBER(D96),D96&lt;=3,OR(D96=0,D96=1,D96=2,D96=3)),D96,IF(OR(D96="0+",D96="0 +"),0.3,IF(OR(D96="1-",D96="1 -"),0.7,IF(OR(D96="1+",D96="1 +"),1.3,IF(OR(D96="2-",D96="2 -"),1.7,IF(OR(D96="2+",D96="2 +"),2.3,IF(OR(D96="3-",D96="3 -"),2.7,"  ")))))))</f>
        <v>  </v>
      </c>
      <c r="F96" s="79"/>
      <c r="G96" s="79"/>
      <c r="H96" s="79"/>
      <c r="I96" s="79"/>
      <c r="J96" s="80"/>
      <c r="K96" s="15"/>
      <c r="AG96" s="12"/>
    </row>
    <row r="97" spans="1:68" s="14" customFormat="1" ht="15.75" customHeight="1">
      <c r="A97" s="24" t="s">
        <v>127</v>
      </c>
      <c r="B97" s="67" t="s">
        <v>3</v>
      </c>
      <c r="C97" s="67"/>
      <c r="D97" s="64"/>
      <c r="E97" s="78" t="str">
        <f>IF(AND(ISNUMBER(D97),D97&lt;=3,OR(D97=0,D97=1,D97=2,D97=3)),D97,IF(OR(D97="0+",D97="0 +"),0.3,IF(OR(D97="1-",D97="1 -"),0.7,IF(OR(D97="1+",D97="1 +"),1.3,IF(OR(D97="2-",D97="2 -"),1.7,IF(OR(D97="2+",D97="2 +"),2.3,IF(OR(D97="3-",D97="3 -"),2.7,"  ")))))))</f>
        <v>  </v>
      </c>
      <c r="F97" s="79"/>
      <c r="G97" s="79"/>
      <c r="H97" s="79"/>
      <c r="I97" s="79"/>
      <c r="J97" s="80"/>
      <c r="K97" s="15"/>
      <c r="AG97" s="16"/>
      <c r="BK97" s="27"/>
      <c r="BL97" s="27"/>
      <c r="BM97" s="27"/>
      <c r="BN97" s="27"/>
      <c r="BO97" s="27"/>
      <c r="BP97" s="27"/>
    </row>
    <row r="98" spans="1:68" s="27" customFormat="1" ht="15.75" customHeight="1" thickBot="1">
      <c r="A98" s="38" t="s">
        <v>128</v>
      </c>
      <c r="B98" s="69" t="s">
        <v>176</v>
      </c>
      <c r="C98" s="69"/>
      <c r="D98" s="65"/>
      <c r="E98" s="70" t="str">
        <f>IF(AND(ISNUMBER(D98),D98&lt;=3,OR(D98=0,D98=1,D98=2,D98=3)),D98,IF(OR(D98="0+",D98="0 +"),0.3,IF(OR(D98="1-",D98="1 -"),0.7,IF(OR(D98="1+",D98="1 +"),1.3,IF(OR(D98="2-",D98="2 -"),1.7,IF(OR(D98="2+",D98="2 +"),2.3,IF(OR(D98="3-",D98="3 -"),2.7," ")))))))</f>
        <v> </v>
      </c>
      <c r="F98" s="71"/>
      <c r="G98" s="71"/>
      <c r="H98" s="71"/>
      <c r="I98" s="71"/>
      <c r="J98" s="72"/>
      <c r="K98" s="32"/>
      <c r="Z98" s="14"/>
      <c r="AA98" s="14"/>
      <c r="AB98" s="14"/>
      <c r="AC98" s="14"/>
      <c r="AD98" s="14"/>
      <c r="AE98" s="14"/>
      <c r="AF98" s="14"/>
      <c r="AG98" s="21"/>
      <c r="AH98" s="14"/>
      <c r="AI98" s="14"/>
      <c r="AJ98" s="14"/>
      <c r="AK98" s="14"/>
      <c r="AL98" s="14"/>
      <c r="AM98" s="14"/>
      <c r="AU98" s="14"/>
      <c r="AZ98" s="14"/>
      <c r="BK98" s="14"/>
      <c r="BL98" s="14"/>
      <c r="BM98" s="14"/>
      <c r="BN98" s="14"/>
      <c r="BO98" s="14"/>
      <c r="BP98" s="18"/>
    </row>
    <row r="99" spans="1:68" s="14" customFormat="1" ht="15.75" customHeight="1">
      <c r="A99" s="73"/>
      <c r="B99" s="74"/>
      <c r="C99" s="74"/>
      <c r="D99" s="51"/>
      <c r="E99" s="87"/>
      <c r="F99" s="88"/>
      <c r="G99" s="85" t="s">
        <v>1</v>
      </c>
      <c r="H99" s="89"/>
      <c r="I99" s="92"/>
      <c r="J99" s="93"/>
      <c r="K99" s="15"/>
      <c r="Z99" s="27"/>
      <c r="AG99" s="16"/>
      <c r="BK99" s="27"/>
      <c r="BL99" s="27"/>
      <c r="BM99" s="27"/>
      <c r="BN99" s="27"/>
      <c r="BO99" s="27"/>
      <c r="BP99" s="27"/>
    </row>
    <row r="100" spans="1:68" s="14" customFormat="1" ht="15.75" customHeight="1">
      <c r="A100" s="24" t="s">
        <v>126</v>
      </c>
      <c r="B100" s="67" t="s">
        <v>2</v>
      </c>
      <c r="C100" s="67"/>
      <c r="D100" s="64"/>
      <c r="E100" s="78" t="str">
        <f>IF(AND(ISNUMBER(D100),D100&lt;=3,OR(D100=0,D100=1,D100=2,D100=3)),D100,IF(OR(D100="0+",D100="0 +"),0.3,IF(OR(D100="1-",D100="1 -"),0.7,IF(OR(D100="1+",D100="1 +"),1.3,IF(OR(D100="2-",D100="2 -"),1.7,IF(OR(D100="2+",D100="2 +"),2.3,IF(OR(D100="3-",D100="3 -"),2.7,"  ")))))))</f>
        <v>  </v>
      </c>
      <c r="F100" s="79"/>
      <c r="G100" s="79"/>
      <c r="H100" s="79"/>
      <c r="I100" s="79"/>
      <c r="J100" s="80"/>
      <c r="K100" s="15"/>
      <c r="AG100" s="16"/>
      <c r="BK100" s="27"/>
      <c r="BL100" s="27"/>
      <c r="BM100" s="27"/>
      <c r="BN100" s="27"/>
      <c r="BO100" s="27"/>
      <c r="BP100" s="27"/>
    </row>
    <row r="101" spans="1:68" s="14" customFormat="1" ht="15.75" customHeight="1">
      <c r="A101" s="24" t="s">
        <v>127</v>
      </c>
      <c r="B101" s="67" t="s">
        <v>3</v>
      </c>
      <c r="C101" s="67"/>
      <c r="D101" s="64"/>
      <c r="E101" s="78" t="str">
        <f>IF(AND(ISNUMBER(D101),D101&lt;=3,OR(D101=0,D101=1,D101=2,D101=3)),D101,IF(OR(D101="0+",D101="0 +"),0.3,IF(OR(D101="1-",D101="1 -"),0.7,IF(OR(D101="1+",D101="1 +"),1.3,IF(OR(D101="2-",D101="2 -"),1.7,IF(OR(D101="2+",D101="2 +"),2.3,IF(OR(D101="3-",D101="3 -"),2.7,"  ")))))))</f>
        <v>  </v>
      </c>
      <c r="F101" s="79"/>
      <c r="G101" s="79"/>
      <c r="H101" s="79"/>
      <c r="I101" s="79"/>
      <c r="J101" s="80"/>
      <c r="K101" s="15"/>
      <c r="AG101" s="16"/>
      <c r="BK101" s="27"/>
      <c r="BL101" s="27"/>
      <c r="BM101" s="27"/>
      <c r="BN101" s="27"/>
      <c r="BO101" s="27"/>
      <c r="BP101" s="27"/>
    </row>
    <row r="102" spans="1:68" s="27" customFormat="1" ht="15.75" customHeight="1" thickBot="1">
      <c r="A102" s="38" t="s">
        <v>128</v>
      </c>
      <c r="B102" s="69" t="s">
        <v>176</v>
      </c>
      <c r="C102" s="69"/>
      <c r="D102" s="65"/>
      <c r="E102" s="70" t="str">
        <f>IF(AND(ISNUMBER(D102),D102&lt;=3,OR(D102=0,D102=1,D102=2,D102=3)),D102,IF(OR(D102="0+",D102="0 +"),0.3,IF(OR(D102="1-",D102="1 -"),0.7,IF(OR(D102="1+",D102="1 +"),1.3,IF(OR(D102="2-",D102="2 -"),1.7,IF(OR(D102="2+",D102="2 +"),2.3,IF(OR(D102="3-",D102="3 -"),2.7," ")))))))</f>
        <v> </v>
      </c>
      <c r="F102" s="71"/>
      <c r="G102" s="71"/>
      <c r="H102" s="71"/>
      <c r="I102" s="71"/>
      <c r="J102" s="72"/>
      <c r="K102" s="32"/>
      <c r="Z102" s="14"/>
      <c r="AA102" s="14"/>
      <c r="AB102" s="14"/>
      <c r="AC102" s="14"/>
      <c r="AD102" s="14"/>
      <c r="AE102" s="14"/>
      <c r="AF102" s="14"/>
      <c r="AG102" s="21"/>
      <c r="AH102" s="14"/>
      <c r="AI102" s="14"/>
      <c r="AJ102" s="14"/>
      <c r="AK102" s="14"/>
      <c r="AL102" s="14"/>
      <c r="AM102" s="14"/>
      <c r="AU102" s="14"/>
      <c r="AZ102" s="14"/>
      <c r="BK102" s="14"/>
      <c r="BL102" s="14"/>
      <c r="BM102" s="14"/>
      <c r="BN102" s="14"/>
      <c r="BO102" s="14"/>
      <c r="BP102" s="18"/>
    </row>
    <row r="103" spans="26:27" ht="12.75">
      <c r="Z103" s="27"/>
      <c r="AA103" s="14"/>
    </row>
    <row r="105" spans="1:68" s="27" customFormat="1" ht="15.75" customHeight="1">
      <c r="A105" s="40"/>
      <c r="B105" s="25"/>
      <c r="C105" s="25"/>
      <c r="D105" s="41"/>
      <c r="E105" s="29"/>
      <c r="F105" s="42"/>
      <c r="G105" s="42"/>
      <c r="H105" s="42"/>
      <c r="I105" s="42"/>
      <c r="J105" s="42"/>
      <c r="K105" s="32"/>
      <c r="Z105" s="22"/>
      <c r="AA105" s="22"/>
      <c r="AB105" s="14"/>
      <c r="AC105" s="14"/>
      <c r="AD105" s="14"/>
      <c r="AE105" s="14"/>
      <c r="AF105" s="14"/>
      <c r="AG105" s="21"/>
      <c r="AH105" s="14"/>
      <c r="AI105" s="14"/>
      <c r="AJ105" s="14"/>
      <c r="AK105" s="14"/>
      <c r="AL105" s="14"/>
      <c r="AM105" s="14"/>
      <c r="AU105" s="14"/>
      <c r="AZ105" s="14"/>
      <c r="BK105" s="14"/>
      <c r="BL105" s="14"/>
      <c r="BM105" s="14"/>
      <c r="BN105" s="14"/>
      <c r="BO105" s="14"/>
      <c r="BP105" s="18"/>
    </row>
    <row r="106" spans="11:33" s="14" customFormat="1" ht="12.75" customHeight="1">
      <c r="K106" s="15"/>
      <c r="Z106" s="27"/>
      <c r="AG106" s="16"/>
    </row>
    <row r="107" s="14" customFormat="1" ht="12.75" customHeight="1">
      <c r="K107" s="15"/>
    </row>
    <row r="108" s="14" customFormat="1" ht="12.75" customHeight="1">
      <c r="K108" s="15"/>
    </row>
    <row r="109" s="14" customFormat="1" ht="12.75" customHeight="1">
      <c r="K109" s="15"/>
    </row>
    <row r="110" s="14" customFormat="1" ht="12.75" customHeight="1">
      <c r="K110" s="15"/>
    </row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="14" customFormat="1" ht="12.75"/>
    <row r="489" s="14" customFormat="1" ht="12.75"/>
    <row r="490" s="14" customFormat="1" ht="12.75"/>
    <row r="491" s="14" customFormat="1" ht="12.75"/>
    <row r="492" s="14" customFormat="1" ht="12.75"/>
    <row r="493" s="14" customFormat="1" ht="12.75"/>
    <row r="494" s="14" customFormat="1" ht="12.75"/>
    <row r="495" s="14" customFormat="1" ht="12.75"/>
    <row r="496" s="14" customFormat="1" ht="12.75"/>
    <row r="497" s="14" customFormat="1" ht="12.75"/>
    <row r="498" s="14" customFormat="1" ht="12.75"/>
    <row r="499" s="14" customFormat="1" ht="12.75"/>
    <row r="500" s="14" customFormat="1" ht="12.75"/>
    <row r="501" s="14" customFormat="1" ht="12.75"/>
    <row r="502" s="14" customFormat="1" ht="12.75"/>
    <row r="503" spans="34:39" s="14" customFormat="1" ht="12.75">
      <c r="AH503" s="22"/>
      <c r="AI503" s="22"/>
      <c r="AJ503" s="22"/>
      <c r="AK503" s="22"/>
      <c r="AL503" s="22"/>
      <c r="AM503" s="22"/>
    </row>
    <row r="504" spans="28:39" s="14" customFormat="1" ht="12.75">
      <c r="AB504" s="22"/>
      <c r="AC504" s="22"/>
      <c r="AD504" s="22"/>
      <c r="AE504" s="22"/>
      <c r="AF504" s="22"/>
      <c r="AH504" s="22"/>
      <c r="AI504" s="22"/>
      <c r="AJ504" s="22"/>
      <c r="AK504" s="22"/>
      <c r="AL504" s="22"/>
      <c r="AM504" s="22"/>
    </row>
    <row r="505" spans="27:39" s="14" customFormat="1" ht="12.75">
      <c r="AA505" s="22"/>
      <c r="AB505" s="22"/>
      <c r="AC505" s="22"/>
      <c r="AD505" s="22"/>
      <c r="AE505" s="22"/>
      <c r="AF505" s="22"/>
      <c r="AH505" s="22"/>
      <c r="AI505" s="22"/>
      <c r="AJ505" s="22"/>
      <c r="AK505" s="22"/>
      <c r="AL505" s="22"/>
      <c r="AM505" s="22"/>
    </row>
    <row r="506" spans="27:39" s="14" customFormat="1" ht="12.75">
      <c r="AA506" s="22"/>
      <c r="AB506" s="22"/>
      <c r="AC506" s="22"/>
      <c r="AD506" s="22"/>
      <c r="AE506" s="22"/>
      <c r="AF506" s="22"/>
      <c r="AH506" s="22"/>
      <c r="AI506" s="22"/>
      <c r="AJ506" s="22"/>
      <c r="AK506" s="22"/>
      <c r="AL506" s="22"/>
      <c r="AM506" s="22"/>
    </row>
    <row r="507" spans="27:39" s="14" customFormat="1" ht="12.75"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</row>
    <row r="508" spans="27:39" s="14" customFormat="1" ht="12.75"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</row>
    <row r="509" spans="27:39" s="14" customFormat="1" ht="12.75"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</row>
    <row r="510" spans="27:39" s="14" customFormat="1" ht="12.75"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</row>
    <row r="511" spans="1:39" s="14" customFormat="1" ht="12.7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</row>
    <row r="512" spans="1:39" s="14" customFormat="1" ht="12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</row>
    <row r="513" spans="1:39" s="14" customFormat="1" ht="12.7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</row>
    <row r="514" spans="1:39" s="14" customFormat="1" ht="12.7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</row>
    <row r="515" spans="1:68" s="14" customFormat="1" ht="12.7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BK515" s="22"/>
      <c r="BL515" s="22"/>
      <c r="BM515" s="22"/>
      <c r="BN515" s="22"/>
      <c r="BO515" s="22"/>
      <c r="BP515" s="22"/>
    </row>
    <row r="516" ht="12.75">
      <c r="Z516" s="14"/>
    </row>
  </sheetData>
  <sheetProtection selectLockedCells="1"/>
  <mergeCells count="214">
    <mergeCell ref="D2:E2"/>
    <mergeCell ref="E99:F99"/>
    <mergeCell ref="G99:H99"/>
    <mergeCell ref="I99:J99"/>
    <mergeCell ref="B100:C100"/>
    <mergeCell ref="E100:J100"/>
    <mergeCell ref="E30:J30"/>
    <mergeCell ref="E31:J31"/>
    <mergeCell ref="E33:J33"/>
    <mergeCell ref="E34:J34"/>
    <mergeCell ref="B101:C101"/>
    <mergeCell ref="E101:J101"/>
    <mergeCell ref="E62:J62"/>
    <mergeCell ref="E86:J86"/>
    <mergeCell ref="E85:J85"/>
    <mergeCell ref="E84:J84"/>
    <mergeCell ref="E82:J82"/>
    <mergeCell ref="E81:J81"/>
    <mergeCell ref="E64:J64"/>
    <mergeCell ref="G79:H79"/>
    <mergeCell ref="E60:J60"/>
    <mergeCell ref="E61:J61"/>
    <mergeCell ref="C37:J37"/>
    <mergeCell ref="A38:J49"/>
    <mergeCell ref="E24:J24"/>
    <mergeCell ref="E25:J25"/>
    <mergeCell ref="E26:J26"/>
    <mergeCell ref="E27:J27"/>
    <mergeCell ref="E28:J28"/>
    <mergeCell ref="E29:J29"/>
    <mergeCell ref="E17:J17"/>
    <mergeCell ref="E18:J18"/>
    <mergeCell ref="E19:J19"/>
    <mergeCell ref="G23:H23"/>
    <mergeCell ref="E23:F23"/>
    <mergeCell ref="E20:J20"/>
    <mergeCell ref="E21:J21"/>
    <mergeCell ref="E22:J22"/>
    <mergeCell ref="G4:H4"/>
    <mergeCell ref="I4:J4"/>
    <mergeCell ref="E6:J6"/>
    <mergeCell ref="E5:J5"/>
    <mergeCell ref="E80:J80"/>
    <mergeCell ref="E78:J78"/>
    <mergeCell ref="E77:J77"/>
    <mergeCell ref="E76:J76"/>
    <mergeCell ref="E74:J74"/>
    <mergeCell ref="E36:J36"/>
    <mergeCell ref="I75:J75"/>
    <mergeCell ref="B5:C5"/>
    <mergeCell ref="B6:C6"/>
    <mergeCell ref="B7:C7"/>
    <mergeCell ref="E7:J7"/>
    <mergeCell ref="E13:J13"/>
    <mergeCell ref="E14:J14"/>
    <mergeCell ref="E15:J15"/>
    <mergeCell ref="B64:C64"/>
    <mergeCell ref="E35:J35"/>
    <mergeCell ref="B85:C85"/>
    <mergeCell ref="E67:F67"/>
    <mergeCell ref="B54:E54"/>
    <mergeCell ref="B55:E55"/>
    <mergeCell ref="B56:E56"/>
    <mergeCell ref="B57:E57"/>
    <mergeCell ref="B58:E58"/>
    <mergeCell ref="E75:F75"/>
    <mergeCell ref="E71:F71"/>
    <mergeCell ref="I83:J83"/>
    <mergeCell ref="E83:F83"/>
    <mergeCell ref="G83:H83"/>
    <mergeCell ref="B84:C84"/>
    <mergeCell ref="I71:J71"/>
    <mergeCell ref="G71:H71"/>
    <mergeCell ref="E79:F79"/>
    <mergeCell ref="G75:H75"/>
    <mergeCell ref="I79:J79"/>
    <mergeCell ref="B86:C86"/>
    <mergeCell ref="G59:H59"/>
    <mergeCell ref="G55:J55"/>
    <mergeCell ref="G56:J56"/>
    <mergeCell ref="A87:C87"/>
    <mergeCell ref="E87:F87"/>
    <mergeCell ref="G87:H87"/>
    <mergeCell ref="I87:J87"/>
    <mergeCell ref="G57:J57"/>
    <mergeCell ref="G58:J58"/>
    <mergeCell ref="A51:J51"/>
    <mergeCell ref="I52:J52"/>
    <mergeCell ref="G8:H8"/>
    <mergeCell ref="E8:F8"/>
    <mergeCell ref="I12:J12"/>
    <mergeCell ref="E9:J9"/>
    <mergeCell ref="E10:J10"/>
    <mergeCell ref="E11:J11"/>
    <mergeCell ref="D52:E52"/>
    <mergeCell ref="A1:J1"/>
    <mergeCell ref="I2:J2"/>
    <mergeCell ref="I3:J3"/>
    <mergeCell ref="I8:J8"/>
    <mergeCell ref="F3:G3"/>
    <mergeCell ref="A2:B2"/>
    <mergeCell ref="F2:G2"/>
    <mergeCell ref="D3:E3"/>
    <mergeCell ref="A3:B3"/>
    <mergeCell ref="E4:F4"/>
    <mergeCell ref="G67:H67"/>
    <mergeCell ref="I63:J63"/>
    <mergeCell ref="I59:J59"/>
    <mergeCell ref="B88:C88"/>
    <mergeCell ref="E88:J88"/>
    <mergeCell ref="E59:F59"/>
    <mergeCell ref="B60:C60"/>
    <mergeCell ref="B61:C61"/>
    <mergeCell ref="B65:C65"/>
    <mergeCell ref="G54:J54"/>
    <mergeCell ref="B89:C89"/>
    <mergeCell ref="E89:J89"/>
    <mergeCell ref="B90:C90"/>
    <mergeCell ref="E90:J90"/>
    <mergeCell ref="A91:C91"/>
    <mergeCell ref="E91:F91"/>
    <mergeCell ref="G91:H91"/>
    <mergeCell ref="I91:J91"/>
    <mergeCell ref="B68:C68"/>
    <mergeCell ref="E65:J65"/>
    <mergeCell ref="E66:J66"/>
    <mergeCell ref="F52:G52"/>
    <mergeCell ref="E63:F63"/>
    <mergeCell ref="I67:J67"/>
    <mergeCell ref="B66:C66"/>
    <mergeCell ref="A59:C59"/>
    <mergeCell ref="A63:C63"/>
    <mergeCell ref="E69:J69"/>
    <mergeCell ref="E70:J70"/>
    <mergeCell ref="E72:J72"/>
    <mergeCell ref="E73:J73"/>
    <mergeCell ref="A50:J50"/>
    <mergeCell ref="B92:C92"/>
    <mergeCell ref="E92:J92"/>
    <mergeCell ref="A75:C75"/>
    <mergeCell ref="B80:C80"/>
    <mergeCell ref="B69:C69"/>
    <mergeCell ref="B93:C93"/>
    <mergeCell ref="E93:J93"/>
    <mergeCell ref="B31:C31"/>
    <mergeCell ref="G32:H32"/>
    <mergeCell ref="E32:F32"/>
    <mergeCell ref="A83:C83"/>
    <mergeCell ref="A52:B52"/>
    <mergeCell ref="B33:C33"/>
    <mergeCell ref="B73:C73"/>
    <mergeCell ref="B81:C81"/>
    <mergeCell ref="B94:C94"/>
    <mergeCell ref="E94:J94"/>
    <mergeCell ref="B20:C20"/>
    <mergeCell ref="B36:C36"/>
    <mergeCell ref="B35:C35"/>
    <mergeCell ref="B34:C34"/>
    <mergeCell ref="B25:C25"/>
    <mergeCell ref="B26:C26"/>
    <mergeCell ref="I32:J32"/>
    <mergeCell ref="B30:C30"/>
    <mergeCell ref="B27:C27"/>
    <mergeCell ref="B28:C28"/>
    <mergeCell ref="B29:C29"/>
    <mergeCell ref="A95:C95"/>
    <mergeCell ref="B24:C24"/>
    <mergeCell ref="B22:C22"/>
    <mergeCell ref="B82:C82"/>
    <mergeCell ref="A79:C79"/>
    <mergeCell ref="A67:C67"/>
    <mergeCell ref="A71:C71"/>
    <mergeCell ref="B21:C21"/>
    <mergeCell ref="E95:F95"/>
    <mergeCell ref="G95:H95"/>
    <mergeCell ref="I23:J23"/>
    <mergeCell ref="I95:J95"/>
    <mergeCell ref="B96:C96"/>
    <mergeCell ref="E96:J96"/>
    <mergeCell ref="B72:C72"/>
    <mergeCell ref="B70:C70"/>
    <mergeCell ref="B76:C76"/>
    <mergeCell ref="B97:C97"/>
    <mergeCell ref="E97:J97"/>
    <mergeCell ref="B17:C17"/>
    <mergeCell ref="B18:C18"/>
    <mergeCell ref="G12:H12"/>
    <mergeCell ref="I16:J16"/>
    <mergeCell ref="E12:F12"/>
    <mergeCell ref="B74:C74"/>
    <mergeCell ref="G63:H63"/>
    <mergeCell ref="B77:C77"/>
    <mergeCell ref="B102:C102"/>
    <mergeCell ref="E102:J102"/>
    <mergeCell ref="B98:C98"/>
    <mergeCell ref="E98:J98"/>
    <mergeCell ref="A99:C99"/>
    <mergeCell ref="G16:H16"/>
    <mergeCell ref="E16:F16"/>
    <mergeCell ref="B62:C62"/>
    <mergeCell ref="B19:C19"/>
    <mergeCell ref="B78:C78"/>
    <mergeCell ref="B9:C9"/>
    <mergeCell ref="B10:C10"/>
    <mergeCell ref="B13:C13"/>
    <mergeCell ref="B11:C11"/>
    <mergeCell ref="B14:C14"/>
    <mergeCell ref="B15:C15"/>
  </mergeCells>
  <dataValidations count="31">
    <dataValidation type="list" showInputMessage="1" showErrorMessage="1" sqref="D92:D94 D66 D100:D102 D80 D76:D78 D72:D74 D68:D70 D82 D84:D86 D88:D90 D96:D98 D105">
      <formula1>$AA$3:$AA$16</formula1>
    </dataValidation>
    <dataValidation type="list" allowBlank="1" showInputMessage="1" showErrorMessage="1" sqref="D81">
      <formula1>$AA$3:$AA$16</formula1>
    </dataValidation>
    <dataValidation type="list" showInputMessage="1" showErrorMessage="1" sqref="D64:D65 D60:D62">
      <formula1>$AA$3:$AA$15</formula1>
    </dataValidation>
    <dataValidation type="list" showInputMessage="1" showErrorMessage="1" sqref="D5:D7 D9:D11">
      <formula1>$AA$2:$AA$5</formula1>
    </dataValidation>
    <dataValidation type="list" showInputMessage="1" showErrorMessage="1" sqref="C95 C99 C91 C87">
      <formula1>IF(K13=AB13,$AA$60:$AA$72,IF(K13=AB14,$AG$59:$AG$80,IF(K13=AB20,$AN$59:$AN$69,IF(K13=AB21,$AU$59:$AU$83,IF(K13=AB22,$AZ$59:$AZ$75,IF(K13=AB23,$BF$59:$BF$61,IF(K13=Main!#REF!,$BK$59:$BK$76," ")))))))</formula1>
    </dataValidation>
    <dataValidation type="list" showInputMessage="1" showErrorMessage="1" sqref="A95:B95 A99:B99 B91 B87">
      <formula1>IF(I13=Z14,$AA$60:$AA$72,IF(I13=Z15,$AG$59:$AG$80,IF(I13=Z21,$AN$59:$AN$69,IF(I13=Z22,$AU$59:$AU$83,IF(I13=Z23,$AZ$59:$AZ$75,IF(I13=Z24,$BF$59:$BF$61,IF(I13=Main!#REF!,$BK$59:$BK$76," ")))))))</formula1>
    </dataValidation>
    <dataValidation type="list" allowBlank="1" showInputMessage="1" showErrorMessage="1" sqref="D13:D15 D17:D22 D24:D31 D33:D36">
      <formula1>$AA$2:$AA$5</formula1>
    </dataValidation>
    <dataValidation type="list" showInputMessage="1" showErrorMessage="1" sqref="A87">
      <formula1>IF(I5=Main!#REF!,$AA$60:$AA$72,IF(I5=Main!#REF!,$AG$59:$AG$80,IF(I5=Z13,$AN$59:$AN$69,IF(I5=Z14,$AU$59:$AU$83,IF(I5=Z15,$AZ$59:$AZ$75,IF(I5=Z16,$BF$59:$BF$61,IF(I5=Main!#REF!,$BK$59:$BK$76," ")))))))</formula1>
    </dataValidation>
    <dataValidation type="list" showInputMessage="1" showErrorMessage="1" sqref="A91">
      <formula1>IF(I9=Z6,$AA$60:$AA$72,IF(I9=Z7,$AG$59:$AG$80,IF(I9=Z17,$AN$59:$AN$69,IF(I9=Z18,$AU$59:$AU$83,IF(I9=Z19,$AZ$59:$AZ$75,IF(I9=Z20,$BF$59:$BF$61,IF(I9=Main!#REF!,$BK$59:$BK$76," ")))))))</formula1>
    </dataValidation>
    <dataValidation type="list" showInputMessage="1" showErrorMessage="1" sqref="C59">
      <formula1>IF(K2=AB2,$AA$60:$AA$72,IF(K2=AB3,$AG$59:$AG$80,IF(K2=AB8,$AN$59:$AN$69,IF(K2=AB9,$AU$59:$AU$83,IF(K2=AB10,$AZ$59:$AZ$75,IF(K2=AB11,$BF$59:$BF$61,IF(K2=Main!#REF!,$BK$59:$BK$76," ")))))))</formula1>
    </dataValidation>
    <dataValidation type="list" showInputMessage="1" showErrorMessage="1" sqref="B59">
      <formula1>IF(J2=AA3,$AA$60:$AA$72,IF(J2=AA4,$AG$59:$AG$80,IF(J2=AA9,$AN$59:$AN$69,IF(J2=AA10,$AU$59:$AU$83,IF(J2=AA11,$AZ$59:$AZ$75,IF(J2=AA12,$BF$59:$BF$61,IF(J2=Main!#REF!,$BK$59:$BK$76," ")))))))</formula1>
    </dataValidation>
    <dataValidation type="list" showInputMessage="1" showErrorMessage="1" sqref="A59">
      <formula1>IF(I2=Z3,$AA$60:$AA$72,IF(I2=Z4,$AG$59:$AG$80,IF(I2=Z5,$AN$59:$AN$69,IF(I2=Z6,$AU$59:$AU$83,IF(I2=Z7,$AZ$59:$AZ$75,IF(I2=Z8,$BF$59:$BF$61,IF(I2=Main!#REF!,$BK$59:$BK$76," ")))))))</formula1>
    </dataValidation>
    <dataValidation type="list" showInputMessage="1" showErrorMessage="1" sqref="C63">
      <formula1>IF(K2=AB2,$AA$60:$AA$72,IF(K2=AB3,$AG$59:$AG$80,IF(K2=AB8,$AN$59:$AN$69,IF(K2=AB9,$AU$59:$AU$83,IF(K2=AB10,$AZ$59:$AZ$75,IF(K2=AB11,$BF$59:$BF$61,IF(K2=Main!#REF!,$BK$59:$BK$76," ")))))))</formula1>
    </dataValidation>
    <dataValidation type="list" showInputMessage="1" showErrorMessage="1" sqref="B63">
      <formula1>IF(J2=AA3,$AA$60:$AA$72,IF(J2=AA4,$AG$59:$AG$80,IF(J2=AA9,$AN$59:$AN$69,IF(J2=AA10,$AU$59:$AU$83,IF(J2=AA11,$AZ$59:$AZ$75,IF(J2=AA12,$BF$59:$BF$61,IF(J2=Main!#REF!,$BK$59:$BK$76," ")))))))</formula1>
    </dataValidation>
    <dataValidation type="list" showInputMessage="1" showErrorMessage="1" sqref="A63">
      <formula1>IF(I2=Z3,$AA$60:$AA$72,IF(I2=Z4,$AG$59:$AG$80,IF(I2=Z5,$AN$59:$AN$69,IF(I2=Z6,$AU$59:$AU$83,IF(I2=Z7,$AZ$59:$AZ$75,IF(I2=Z8,$BF$59:$BF$61,IF(I2=Main!#REF!,$BK$59:$BK$76," ")))))))</formula1>
    </dataValidation>
    <dataValidation type="list" showInputMessage="1" showErrorMessage="1" sqref="C67">
      <formula1>IF(K2=AB2,$AA$60:$AA$72,IF(K2=AB3,$AG$59:$AG$80,IF(K2=AB8,$AN$59:$AN$69,IF(K2=AB9,$AU$59:$AU$83,IF(K2=AB10,$AZ$59:$AZ$75,IF(K2=AB11,$BF$59:$BF$61,IF(K2=Main!#REF!,$BK$59:$BK$76," ")))))))</formula1>
    </dataValidation>
    <dataValidation type="list" showInputMessage="1" showErrorMessage="1" sqref="B67">
      <formula1>IF(J2=AA3,$AA$60:$AA$72,IF(J2=AA4,$AG$59:$AG$80,IF(J2=AA9,$AN$59:$AN$69,IF(J2=AA10,$AU$59:$AU$83,IF(J2=AA11,$AZ$59:$AZ$75,IF(J2=AA12,$BF$59:$BF$61,IF(J2=Main!#REF!,$BK$59:$BK$76," ")))))))</formula1>
    </dataValidation>
    <dataValidation type="list" showInputMessage="1" showErrorMessage="1" sqref="A67">
      <formula1>IF(I2=Z3,$AA$60:$AA$72,IF(I2=Z4,$AG$59:$AG$80,IF(I2=Z5,$AN$59:$AN$69,IF(I2=Z6,$AU$59:$AU$83,IF(I2=Z7,$AZ$59:$AZ$75,IF(I2=Z8,$BF$59:$BF$61,IF(I2=Main!#REF!,$BK$59:$BK$76," ")))))))</formula1>
    </dataValidation>
    <dataValidation type="list" showInputMessage="1" showErrorMessage="1" sqref="C71">
      <formula1>IF(K2=AB2,$AA$60:$AA$72,IF(K2=AB3,$AG$59:$AG$80,IF(K2=AB8,$AN$59:$AN$69,IF(K2=AB9,$AU$59:$AU$83,IF(K2=AB10,$AZ$59:$AZ$75,IF(K2=AB11,$BF$59:$BF$61,IF(K2=Main!#REF!,$BK$59:$BK$76," ")))))))</formula1>
    </dataValidation>
    <dataValidation type="list" showInputMessage="1" showErrorMessage="1" sqref="B71">
      <formula1>IF(J2=AA3,$AA$60:$AA$72,IF(J2=AA4,$AG$59:$AG$80,IF(J2=AA9,$AN$59:$AN$69,IF(J2=AA10,$AU$59:$AU$83,IF(J2=AA11,$AZ$59:$AZ$75,IF(J2=AA12,$BF$59:$BF$61,IF(J2=Main!#REF!,$BK$59:$BK$76," ")))))))</formula1>
    </dataValidation>
    <dataValidation type="list" showInputMessage="1" showErrorMessage="1" sqref="A71">
      <formula1>IF(I2=Z3,$AA$60:$AA$72,IF(I2=Z4,$AG$59:$AG$80,IF(I2=Z5,$AN$59:$AN$69,IF(I2=Z6,$AU$59:$AU$83,IF(I2=Z7,$AZ$59:$AZ$75,IF(I2=Z8,$BF$59:$BF$61,IF(I2=Main!#REF!,$BK$59:$BK$76," ")))))))</formula1>
    </dataValidation>
    <dataValidation type="list" showInputMessage="1" showErrorMessage="1" sqref="C75">
      <formula1>IF(K2=AB2,$AA$60:$AA$72,IF(K2=AB3,$AG$59:$AG$80,IF(K2=AB8,$AN$59:$AN$69,IF(K2=AB9,$AU$59:$AU$83,IF(K2=AB10,$AZ$59:$AZ$75,IF(K2=AB11,$BF$59:$BF$61,IF(K2=Main!#REF!,$BK$59:$BK$76," ")))))))</formula1>
    </dataValidation>
    <dataValidation type="list" showInputMessage="1" showErrorMessage="1" sqref="B75">
      <formula1>IF(J2=AA3,$AA$60:$AA$72,IF(J2=AA4,$AG$59:$AG$80,IF(J2=AA9,$AN$59:$AN$69,IF(J2=AA10,$AU$59:$AU$83,IF(J2=AA11,$AZ$59:$AZ$75,IF(J2=AA12,$BF$59:$BF$61,IF(J2=Main!#REF!,$BK$59:$BK$76," ")))))))</formula1>
    </dataValidation>
    <dataValidation type="list" showInputMessage="1" showErrorMessage="1" sqref="A75">
      <formula1>IF(I2=Z3,$AA$60:$AA$72,IF(I2=Z4,$AG$59:$AG$80,IF(I2=Z5,$AN$59:$AN$69,IF(I2=Z6,$AU$59:$AU$83,IF(I2=Z7,$AZ$59:$AZ$75,IF(I2=Z8,$BF$59:$BF$61,IF(I2=Main!#REF!,$BK$59:$BK$76," ")))))))</formula1>
    </dataValidation>
    <dataValidation type="list" allowBlank="1" showInputMessage="1" showErrorMessage="1" sqref="C79">
      <formula1>IF(K2=AB2,$AA$60:$AA$72,IF(K2=AB3,$AG$59:$AG$80,IF(K2=AB8,$AN$59:$AN$69,IF(K2=AB9,$AU$59:$AU$83,IF(K2=AB10,$AZ$59:$AZ$75,IF(K2=AB11,$BF$59:$BF$61,IF(K2=Main!#REF!,$BK$59:$BK$76," ")))))))</formula1>
    </dataValidation>
    <dataValidation type="list" allowBlank="1" showInputMessage="1" showErrorMessage="1" sqref="B79">
      <formula1>IF(J2=AA3,$AA$60:$AA$72,IF(J2=AA4,$AG$59:$AG$80,IF(J2=AA9,$AN$59:$AN$69,IF(J2=AA10,$AU$59:$AU$83,IF(J2=AA11,$AZ$59:$AZ$75,IF(J2=AA12,$BF$59:$BF$61,IF(J2=Main!#REF!,$BK$59:$BK$76," ")))))))</formula1>
    </dataValidation>
    <dataValidation type="list" allowBlank="1" showInputMessage="1" showErrorMessage="1" sqref="A79">
      <formula1>IF(I2=Z3,$AA$60:$AA$72,IF(I2=Z4,$AG$59:$AG$80,IF(I2=Z5,$AN$59:$AN$69,IF(I2=Z6,$AU$59:$AU$83,IF(I2=Z7,$AZ$59:$AZ$75,IF(I2=Z8,$BF$59:$BF$61,IF(I2=Main!#REF!,$BK$59:$BK$76," ")))))))</formula1>
    </dataValidation>
    <dataValidation type="list" showInputMessage="1" showErrorMessage="1" sqref="C83">
      <formula1>IF(K2=AB2,$AA$60:$AA$72,IF(K2=AB3,$AG$59:$AG$80,IF(K2=AB8,$AN$59:$AN$69,IF(K2=AB9,$AU$59:$AU$83,IF(K2=AB10,$AZ$59:$AZ$75,IF(K2=AB11,$BF$59:$BF$61,IF(K2=Main!#REF!,$BK$59:$BK$76," ")))))))</formula1>
    </dataValidation>
    <dataValidation type="list" showInputMessage="1" showErrorMessage="1" sqref="B83">
      <formula1>IF(J2=AA3,$AA$60:$AA$72,IF(J2=AA4,$AG$59:$AG$80,IF(J2=AA9,$AN$59:$AN$69,IF(J2=AA10,$AU$59:$AU$83,IF(J2=AA11,$AZ$59:$AZ$75,IF(J2=AA12,$BF$59:$BF$61,IF(J2=Main!#REF!,$BK$59:$BK$76," ")))))))</formula1>
    </dataValidation>
    <dataValidation type="list" showInputMessage="1" showErrorMessage="1" sqref="A83">
      <formula1>IF(I2=Z3,$AA$60:$AA$72,IF(I2=Z4,$AG$59:$AG$80,IF(I2=Z5,$AN$59:$AN$69,IF(I2=Z6,$AU$59:$AU$83,IF(I2=Z7,$AZ$59:$AZ$75,IF(I2=Z8,$BF$59:$BF$61,IF(I2=Main!#REF!,$BK$59:$BK$76," ")))))))</formula1>
    </dataValidation>
    <dataValidation type="list" allowBlank="1" showInputMessage="1" showErrorMessage="1" sqref="I2:J2">
      <formula1>$Z$2:$Z$8</formula1>
    </dataValidation>
  </dataValidations>
  <printOptions horizontalCentered="1"/>
  <pageMargins left="0.1968503937007874" right="0.1968503937007874" top="0.3937007874015748" bottom="0.1968503937007874" header="0.5118110236220472" footer="0.3937007874015748"/>
  <pageSetup fitToHeight="0" fitToWidth="0" horizontalDpi="600" verticalDpi="600" orientation="portrait" paperSize="9" r:id="rId1"/>
  <headerFooter alignWithMargins="0">
    <oddFooter>&amp;LNZ Transport Agency&amp;CVersion 1.0 May 2014&amp;RPage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E62" sqref="E62"/>
    </sheetView>
  </sheetViews>
  <sheetFormatPr defaultColWidth="9.140625" defaultRowHeight="12.75"/>
  <cols>
    <col min="5" max="5" width="12.8515625" style="0" customWidth="1"/>
    <col min="6" max="6" width="13.7109375" style="0" customWidth="1"/>
    <col min="14" max="14" width="14.7109375" style="0" customWidth="1"/>
  </cols>
  <sheetData>
    <row r="1" spans="1:15" ht="12.75">
      <c r="A1" s="1"/>
      <c r="B1" s="2" t="s">
        <v>17</v>
      </c>
      <c r="C1" s="2"/>
      <c r="D1" s="2"/>
      <c r="E1" s="2"/>
      <c r="F1" s="2" t="s">
        <v>18</v>
      </c>
      <c r="G1" s="2"/>
      <c r="H1" s="2"/>
      <c r="I1" s="2"/>
      <c r="J1" s="2" t="s">
        <v>19</v>
      </c>
      <c r="K1" s="2"/>
      <c r="L1" s="2"/>
      <c r="M1" s="3"/>
      <c r="N1" s="3"/>
      <c r="O1" s="3"/>
    </row>
    <row r="2" spans="1:15" ht="12.75">
      <c r="A2" s="4" t="s">
        <v>0</v>
      </c>
      <c r="B2" s="2"/>
      <c r="C2" s="5">
        <f>Main!E60</f>
        <v>0</v>
      </c>
      <c r="D2" s="2"/>
      <c r="E2" s="2"/>
      <c r="F2" s="2"/>
      <c r="G2" s="5">
        <f>Main!E61</f>
        <v>0</v>
      </c>
      <c r="H2" s="2"/>
      <c r="I2" s="2"/>
      <c r="J2" s="2"/>
      <c r="K2" s="5">
        <f>Main!E62</f>
        <v>0</v>
      </c>
      <c r="L2" s="2"/>
      <c r="M2" s="3"/>
      <c r="N2" s="3"/>
      <c r="O2" s="3"/>
    </row>
    <row r="3" spans="1:15" ht="12.75">
      <c r="A3" s="4" t="s">
        <v>4</v>
      </c>
      <c r="B3" s="2"/>
      <c r="C3" s="5">
        <f>Main!E64</f>
        <v>0</v>
      </c>
      <c r="D3" s="2"/>
      <c r="E3" s="2"/>
      <c r="F3" s="2"/>
      <c r="G3" s="5">
        <f>Main!E65</f>
        <v>0</v>
      </c>
      <c r="H3" s="2"/>
      <c r="I3" s="2"/>
      <c r="J3" s="2"/>
      <c r="K3" s="5">
        <f>Main!E66</f>
        <v>0</v>
      </c>
      <c r="L3" s="2"/>
      <c r="M3" s="3"/>
      <c r="N3" s="3"/>
      <c r="O3" s="3"/>
    </row>
    <row r="4" spans="1:15" ht="12.75">
      <c r="A4" s="4" t="s">
        <v>6</v>
      </c>
      <c r="B4" s="2"/>
      <c r="C4" s="5">
        <f>Main!E68</f>
        <v>0</v>
      </c>
      <c r="D4" s="2"/>
      <c r="E4" s="2"/>
      <c r="F4" s="2"/>
      <c r="G4" s="5">
        <f>Main!E69</f>
        <v>0</v>
      </c>
      <c r="H4" s="2"/>
      <c r="I4" s="2"/>
      <c r="J4" s="2"/>
      <c r="K4" s="5">
        <f>Main!E70</f>
        <v>0</v>
      </c>
      <c r="L4" s="2"/>
      <c r="M4" s="3"/>
      <c r="N4" s="3"/>
      <c r="O4" s="3"/>
    </row>
    <row r="5" spans="1:15" ht="12.75">
      <c r="A5" s="4" t="s">
        <v>9</v>
      </c>
      <c r="B5" s="2"/>
      <c r="C5" s="5">
        <f>Main!E72</f>
        <v>0</v>
      </c>
      <c r="D5" s="2"/>
      <c r="E5" s="2"/>
      <c r="F5" s="2"/>
      <c r="G5" s="5">
        <f>Main!E73</f>
        <v>0</v>
      </c>
      <c r="H5" s="2"/>
      <c r="I5" s="2"/>
      <c r="J5" s="2"/>
      <c r="K5" s="5">
        <f>Main!E74</f>
        <v>0</v>
      </c>
      <c r="L5" s="2"/>
      <c r="M5" s="3"/>
      <c r="N5" s="3"/>
      <c r="O5" s="3"/>
    </row>
    <row r="6" spans="1:15" ht="12.75">
      <c r="A6" s="4" t="s">
        <v>11</v>
      </c>
      <c r="B6" s="2"/>
      <c r="C6" s="5" t="str">
        <f>Main!E76</f>
        <v>  </v>
      </c>
      <c r="D6" s="2"/>
      <c r="E6" s="2"/>
      <c r="F6" s="2"/>
      <c r="G6" s="5" t="str">
        <f>Main!E77</f>
        <v>  </v>
      </c>
      <c r="H6" s="2"/>
      <c r="I6" s="2"/>
      <c r="J6" s="2"/>
      <c r="K6" s="5" t="str">
        <f>Main!E78</f>
        <v> </v>
      </c>
      <c r="L6" s="2"/>
      <c r="M6" s="3"/>
      <c r="N6" s="3"/>
      <c r="O6" s="3"/>
    </row>
    <row r="7" spans="1:15" ht="12.75">
      <c r="A7" s="4" t="s">
        <v>15</v>
      </c>
      <c r="B7" s="2"/>
      <c r="C7" s="5" t="str">
        <f>Main!E80</f>
        <v>  </v>
      </c>
      <c r="D7" s="2"/>
      <c r="E7" s="2"/>
      <c r="F7" s="2"/>
      <c r="G7" s="5" t="str">
        <f>Main!E81</f>
        <v>  </v>
      </c>
      <c r="H7" s="2"/>
      <c r="I7" s="2"/>
      <c r="J7" s="2"/>
      <c r="K7" s="5" t="str">
        <f>Main!E82</f>
        <v> </v>
      </c>
      <c r="L7" s="2"/>
      <c r="M7" s="3"/>
      <c r="N7" s="3"/>
      <c r="O7" s="3"/>
    </row>
    <row r="8" spans="1:15" ht="12.75">
      <c r="A8" s="4" t="s">
        <v>16</v>
      </c>
      <c r="B8" s="2"/>
      <c r="C8" s="5" t="str">
        <f>Main!E84</f>
        <v>  </v>
      </c>
      <c r="D8" s="2"/>
      <c r="E8" s="2"/>
      <c r="F8" s="2"/>
      <c r="G8" s="5" t="str">
        <f>Main!E85</f>
        <v>  </v>
      </c>
      <c r="H8" s="2"/>
      <c r="I8" s="2"/>
      <c r="J8" s="2"/>
      <c r="K8" s="5" t="str">
        <f>Main!E86</f>
        <v> </v>
      </c>
      <c r="L8" s="2"/>
      <c r="M8" s="3"/>
      <c r="N8" s="3"/>
      <c r="O8" s="3"/>
    </row>
    <row r="9" spans="1:15" ht="12.75">
      <c r="A9" s="1"/>
      <c r="B9" s="2"/>
      <c r="C9" s="5"/>
      <c r="D9" s="2"/>
      <c r="E9" s="2"/>
      <c r="F9" s="2"/>
      <c r="G9" s="5"/>
      <c r="H9" s="2"/>
      <c r="I9" s="2"/>
      <c r="J9" s="2"/>
      <c r="K9" s="5"/>
      <c r="L9" s="2"/>
      <c r="M9" s="3"/>
      <c r="N9" s="3"/>
      <c r="O9" s="3"/>
    </row>
    <row r="10" spans="1:15" ht="12.75">
      <c r="A10" s="6" t="s">
        <v>20</v>
      </c>
      <c r="B10" s="2"/>
      <c r="C10" s="5">
        <f>AVERAGE(C2:C8)</f>
        <v>0</v>
      </c>
      <c r="D10" s="2"/>
      <c r="E10" s="2"/>
      <c r="F10" s="2"/>
      <c r="G10" s="5">
        <f>AVERAGE(G2:G8)</f>
        <v>0</v>
      </c>
      <c r="H10" s="2"/>
      <c r="I10" s="2"/>
      <c r="J10" s="2"/>
      <c r="K10" s="5">
        <f>AVERAGE(K2:K8)</f>
        <v>0</v>
      </c>
      <c r="L10" s="2"/>
      <c r="M10" s="3"/>
      <c r="N10" s="3"/>
      <c r="O10" s="3"/>
    </row>
    <row r="11" spans="1:15" ht="12.7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3"/>
      <c r="O11" s="3"/>
    </row>
    <row r="12" spans="1:15" ht="12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3"/>
    </row>
    <row r="13" spans="1:16" ht="12.7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N13" s="3"/>
      <c r="O13" s="3"/>
      <c r="P13" s="3"/>
    </row>
    <row r="14" spans="1:16" ht="12.75">
      <c r="A14" s="1" t="s">
        <v>22</v>
      </c>
      <c r="B14" s="5">
        <v>1.1</v>
      </c>
      <c r="C14" s="2">
        <f>IF(Main!E9&lt;1.7,1,0)</f>
        <v>1</v>
      </c>
      <c r="D14" s="2" t="s">
        <v>23</v>
      </c>
      <c r="E14" s="5">
        <v>1.1</v>
      </c>
      <c r="F14" s="2">
        <f>IF(Main!E60&lt;1.7,1,0)</f>
        <v>1</v>
      </c>
      <c r="G14" s="2"/>
      <c r="H14" s="5"/>
      <c r="I14" s="7">
        <f>Main!I2</f>
        <v>0</v>
      </c>
      <c r="J14" s="2"/>
      <c r="K14" s="2"/>
      <c r="L14" s="2"/>
      <c r="M14" s="3"/>
      <c r="N14" s="3"/>
      <c r="O14" s="3"/>
      <c r="P14" s="3"/>
    </row>
    <row r="15" spans="1:16" ht="12.75">
      <c r="A15" s="1"/>
      <c r="B15" s="5">
        <v>1.3</v>
      </c>
      <c r="C15" s="2">
        <f>IF(Main!E13&lt;1.7,1,0)</f>
        <v>1</v>
      </c>
      <c r="D15" s="2"/>
      <c r="E15" s="5">
        <v>1.2</v>
      </c>
      <c r="F15" s="2">
        <f>IF(Main!E61&lt;1.7,1,0)</f>
        <v>1</v>
      </c>
      <c r="G15" s="2"/>
      <c r="H15" s="5"/>
      <c r="I15" s="7"/>
      <c r="J15" s="2"/>
      <c r="K15" s="2"/>
      <c r="L15" s="2"/>
      <c r="M15" s="3"/>
      <c r="N15" s="3"/>
      <c r="O15" s="3"/>
      <c r="P15" s="3"/>
    </row>
    <row r="16" spans="1:16" ht="12.75">
      <c r="A16" s="1"/>
      <c r="B16" s="5">
        <v>1.4</v>
      </c>
      <c r="C16" s="2">
        <f>IF(Main!E14&lt;1.7,1,0)</f>
        <v>1</v>
      </c>
      <c r="D16" s="2"/>
      <c r="E16" s="5">
        <v>1.3</v>
      </c>
      <c r="F16" s="8">
        <v>0</v>
      </c>
      <c r="G16" s="2"/>
      <c r="H16" s="5"/>
      <c r="I16" s="7"/>
      <c r="J16" s="2"/>
      <c r="K16" s="2"/>
      <c r="L16" s="2"/>
      <c r="M16" s="3"/>
      <c r="N16" s="3"/>
      <c r="O16" s="3"/>
      <c r="P16" s="3"/>
    </row>
    <row r="17" spans="1:16" ht="12.75">
      <c r="A17" s="1"/>
      <c r="B17" s="5">
        <v>2.2</v>
      </c>
      <c r="C17" s="2">
        <f>IF(Main!E15&lt;1.7,1,0)</f>
        <v>1</v>
      </c>
      <c r="D17" s="2"/>
      <c r="E17" s="5">
        <v>2.1</v>
      </c>
      <c r="F17" s="2">
        <f>IF(Main!E64&lt;1.7,1,0)</f>
        <v>1</v>
      </c>
      <c r="G17" s="2"/>
      <c r="H17" s="5"/>
      <c r="I17" s="7"/>
      <c r="J17" s="2"/>
      <c r="K17" s="2"/>
      <c r="L17" s="2"/>
      <c r="M17" s="3"/>
      <c r="N17" s="3"/>
      <c r="O17" s="3"/>
      <c r="P17" s="3"/>
    </row>
    <row r="18" spans="1:16" ht="12.75">
      <c r="A18" s="1"/>
      <c r="B18" s="5">
        <v>3.1</v>
      </c>
      <c r="C18" s="2">
        <f>IF(Main!E17&lt;1.7,1,0)</f>
        <v>1</v>
      </c>
      <c r="D18" s="2"/>
      <c r="E18" s="5">
        <v>2.2</v>
      </c>
      <c r="F18" s="2">
        <f>IF(Main!E65&lt;1.7,1,0)</f>
        <v>1</v>
      </c>
      <c r="G18" s="2"/>
      <c r="H18" s="5"/>
      <c r="I18" s="7"/>
      <c r="J18" s="2"/>
      <c r="K18" s="2"/>
      <c r="L18" s="2"/>
      <c r="M18" s="3"/>
      <c r="N18" s="3"/>
      <c r="O18" s="3"/>
      <c r="P18" s="3"/>
    </row>
    <row r="19" spans="1:16" ht="12.75">
      <c r="A19" s="1"/>
      <c r="B19" s="5">
        <v>3.3</v>
      </c>
      <c r="C19" s="2">
        <f>IF(Main!E19&lt;1.7,1,0)</f>
        <v>1</v>
      </c>
      <c r="D19" s="2"/>
      <c r="E19" s="5">
        <v>2.3</v>
      </c>
      <c r="F19" s="8">
        <v>0</v>
      </c>
      <c r="G19" s="2"/>
      <c r="H19" s="5"/>
      <c r="I19" s="7"/>
      <c r="J19" s="2"/>
      <c r="K19" s="2"/>
      <c r="L19" s="2"/>
      <c r="M19" s="3"/>
      <c r="N19" s="3"/>
      <c r="O19" s="3"/>
      <c r="P19" s="3"/>
    </row>
    <row r="20" spans="1:16" ht="12.75">
      <c r="A20" s="1"/>
      <c r="B20" s="5">
        <v>3.4</v>
      </c>
      <c r="C20" s="2">
        <f>IF(Main!E20&lt;1.7,1,0)</f>
        <v>1</v>
      </c>
      <c r="D20" s="2"/>
      <c r="E20" s="5">
        <v>3.1</v>
      </c>
      <c r="F20" s="2">
        <f>IF(Main!E68&lt;1.7,1,0)</f>
        <v>1</v>
      </c>
      <c r="G20" s="2"/>
      <c r="H20" s="5"/>
      <c r="I20" s="7"/>
      <c r="J20" s="2"/>
      <c r="K20" s="2"/>
      <c r="L20" s="2"/>
      <c r="M20" s="3"/>
      <c r="N20" s="3"/>
      <c r="O20" s="3"/>
      <c r="P20" s="3"/>
    </row>
    <row r="21" spans="1:16" ht="12.75">
      <c r="A21" s="1"/>
      <c r="B21" s="5">
        <v>3.5</v>
      </c>
      <c r="C21" s="2">
        <f>IF(Main!E21&lt;1.7,1,0)</f>
        <v>1</v>
      </c>
      <c r="D21" s="2"/>
      <c r="E21" s="5">
        <v>3.2</v>
      </c>
      <c r="F21" s="2">
        <f>IF(Main!E69&lt;1.7,1,0)</f>
        <v>1</v>
      </c>
      <c r="G21" s="2"/>
      <c r="H21" s="5"/>
      <c r="I21" s="7"/>
      <c r="J21" s="2"/>
      <c r="K21" s="2"/>
      <c r="L21" s="2"/>
      <c r="M21" s="3"/>
      <c r="N21" s="3"/>
      <c r="O21" s="3"/>
      <c r="P21" s="3"/>
    </row>
    <row r="22" spans="1:16" ht="12.75">
      <c r="A22" s="1"/>
      <c r="B22" s="5">
        <v>3.6</v>
      </c>
      <c r="C22" s="2">
        <f>IF(Main!E22&lt;1.7,1,0)</f>
        <v>1</v>
      </c>
      <c r="D22" s="2"/>
      <c r="E22" s="5">
        <v>3.3</v>
      </c>
      <c r="F22" s="8">
        <v>0</v>
      </c>
      <c r="G22" s="2"/>
      <c r="H22" s="5"/>
      <c r="I22" s="7"/>
      <c r="J22" s="2"/>
      <c r="K22" s="2"/>
      <c r="L22" s="2"/>
      <c r="M22" s="3"/>
      <c r="N22" s="3"/>
      <c r="O22" s="3"/>
      <c r="P22" s="3"/>
    </row>
    <row r="23" spans="1:16" ht="12.75">
      <c r="A23" s="1"/>
      <c r="B23" s="5">
        <v>4.1</v>
      </c>
      <c r="C23" s="8">
        <v>0</v>
      </c>
      <c r="D23" s="2"/>
      <c r="E23" s="5">
        <v>4.1</v>
      </c>
      <c r="F23" s="2">
        <f>IF(Main!E72&lt;1.7,1,0)</f>
        <v>1</v>
      </c>
      <c r="G23" s="2"/>
      <c r="H23" s="5"/>
      <c r="I23" s="7"/>
      <c r="J23" s="2"/>
      <c r="K23" s="2"/>
      <c r="L23" s="2"/>
      <c r="M23" s="3"/>
      <c r="N23" s="3"/>
      <c r="O23" s="3"/>
      <c r="P23" s="3"/>
    </row>
    <row r="24" spans="1:16" ht="12.75">
      <c r="A24" s="1"/>
      <c r="B24" s="5">
        <v>4.2</v>
      </c>
      <c r="C24" s="8">
        <v>0</v>
      </c>
      <c r="D24" s="2"/>
      <c r="E24" s="5">
        <v>4.2</v>
      </c>
      <c r="F24" s="2">
        <f>IF(Main!E73&lt;1.7,1,0)</f>
        <v>1</v>
      </c>
      <c r="G24" s="2"/>
      <c r="H24" s="5"/>
      <c r="I24" s="7"/>
      <c r="J24" s="2"/>
      <c r="K24" s="2"/>
      <c r="L24" s="2"/>
      <c r="M24" s="3"/>
      <c r="N24" s="3"/>
      <c r="O24" s="3"/>
      <c r="P24" s="3"/>
    </row>
    <row r="25" spans="1:16" ht="12.75">
      <c r="A25" s="1"/>
      <c r="B25" s="5">
        <v>4.3</v>
      </c>
      <c r="C25" s="8">
        <v>0</v>
      </c>
      <c r="D25" s="2"/>
      <c r="E25" s="5">
        <v>4.3</v>
      </c>
      <c r="F25" s="8">
        <v>0</v>
      </c>
      <c r="G25" s="2"/>
      <c r="H25" s="5"/>
      <c r="I25" s="7"/>
      <c r="J25" s="2"/>
      <c r="K25" s="2"/>
      <c r="L25" s="2"/>
      <c r="M25" s="3"/>
      <c r="N25" s="3"/>
      <c r="O25" s="3"/>
      <c r="P25" s="3"/>
    </row>
    <row r="26" spans="1:16" ht="12.75">
      <c r="A26" s="1"/>
      <c r="B26" s="5">
        <v>4.4</v>
      </c>
      <c r="C26" s="8">
        <v>0</v>
      </c>
      <c r="D26" s="2"/>
      <c r="E26" s="5">
        <v>5.1</v>
      </c>
      <c r="F26" s="2">
        <f>IF(Main!E76&lt;1.7,1,0)</f>
        <v>0</v>
      </c>
      <c r="G26" s="2"/>
      <c r="H26" s="5"/>
      <c r="I26" s="7"/>
      <c r="J26" s="2"/>
      <c r="K26" s="2"/>
      <c r="L26" s="2"/>
      <c r="M26" s="3"/>
      <c r="N26" s="3"/>
      <c r="O26" s="3"/>
      <c r="P26" s="3"/>
    </row>
    <row r="27" spans="1:16" ht="12.75">
      <c r="A27" s="1"/>
      <c r="B27" s="5">
        <v>4.5</v>
      </c>
      <c r="C27" s="8">
        <v>0</v>
      </c>
      <c r="D27" s="2"/>
      <c r="E27" s="5">
        <v>5.2</v>
      </c>
      <c r="F27" s="2">
        <f>IF(Main!E77&lt;1.7,1,0)</f>
        <v>0</v>
      </c>
      <c r="G27" s="2"/>
      <c r="H27" s="5"/>
      <c r="I27" s="7"/>
      <c r="J27" s="2"/>
      <c r="K27" s="2"/>
      <c r="L27" s="2"/>
      <c r="M27" s="3"/>
      <c r="N27" s="3"/>
      <c r="O27" s="3"/>
      <c r="P27" s="3"/>
    </row>
    <row r="28" spans="1:16" ht="12.75">
      <c r="A28" s="1"/>
      <c r="B28" s="5">
        <v>4.6</v>
      </c>
      <c r="C28" s="8">
        <v>0</v>
      </c>
      <c r="D28" s="2"/>
      <c r="E28" s="5">
        <v>5.3</v>
      </c>
      <c r="F28" s="8">
        <v>0</v>
      </c>
      <c r="G28" s="2"/>
      <c r="H28" s="5"/>
      <c r="I28" s="7"/>
      <c r="J28" s="2"/>
      <c r="K28" s="2"/>
      <c r="L28" s="2"/>
      <c r="M28" s="3"/>
      <c r="N28" s="3"/>
      <c r="O28" s="3"/>
      <c r="P28" s="3"/>
    </row>
    <row r="29" spans="1:16" ht="12.75">
      <c r="A29" s="1"/>
      <c r="B29" s="5">
        <v>4.7</v>
      </c>
      <c r="C29" s="8">
        <v>0</v>
      </c>
      <c r="D29" s="2"/>
      <c r="E29" s="5">
        <v>6.1</v>
      </c>
      <c r="F29" s="2">
        <f>IF(Main!E80&lt;1.7,1,0)</f>
        <v>0</v>
      </c>
      <c r="G29" s="2"/>
      <c r="H29" s="5"/>
      <c r="I29" s="7"/>
      <c r="J29" s="2"/>
      <c r="K29" s="2"/>
      <c r="L29" s="2"/>
      <c r="M29" s="3"/>
      <c r="N29" s="3"/>
      <c r="O29" s="3"/>
      <c r="P29" s="3"/>
    </row>
    <row r="30" spans="1:16" ht="12.75">
      <c r="A30" s="1"/>
      <c r="B30" s="5">
        <v>4.8</v>
      </c>
      <c r="C30" s="8">
        <v>0</v>
      </c>
      <c r="D30" s="2"/>
      <c r="E30" s="5">
        <v>6.2</v>
      </c>
      <c r="F30" s="2">
        <f>IF(Main!E81&lt;1.7,1,0)</f>
        <v>0</v>
      </c>
      <c r="G30" s="2"/>
      <c r="H30" s="2"/>
      <c r="I30" s="2"/>
      <c r="J30" s="2"/>
      <c r="K30" s="2"/>
      <c r="L30" s="2"/>
      <c r="M30" s="3"/>
      <c r="N30" s="3"/>
      <c r="O30" s="3"/>
      <c r="P30" s="3"/>
    </row>
    <row r="31" spans="1:16" ht="12.75">
      <c r="A31" s="1"/>
      <c r="B31" s="5">
        <v>5.1</v>
      </c>
      <c r="C31" s="2">
        <f>IF(Main!E33&lt;1.7,1,0)</f>
        <v>1</v>
      </c>
      <c r="D31" s="2"/>
      <c r="E31" s="5">
        <v>6.3</v>
      </c>
      <c r="F31" s="8">
        <v>0</v>
      </c>
      <c r="G31" s="2"/>
      <c r="H31" s="2"/>
      <c r="I31" s="2"/>
      <c r="J31" s="2"/>
      <c r="K31" s="2"/>
      <c r="L31" s="2"/>
      <c r="M31" s="3"/>
      <c r="N31" s="3"/>
      <c r="O31" s="3"/>
      <c r="P31" s="3"/>
    </row>
    <row r="32" spans="1:16" ht="12.75">
      <c r="A32" s="1"/>
      <c r="B32" s="5">
        <v>5.2</v>
      </c>
      <c r="C32" s="2">
        <f>IF(Main!E34&lt;1.7,1,0)</f>
        <v>1</v>
      </c>
      <c r="D32" s="2"/>
      <c r="E32" s="5">
        <v>7.1</v>
      </c>
      <c r="F32" s="2">
        <f>IF(Main!E84&lt;1.7,1,0)</f>
        <v>0</v>
      </c>
      <c r="G32" s="2"/>
      <c r="H32" s="2"/>
      <c r="I32" s="2"/>
      <c r="J32" s="2"/>
      <c r="K32" s="2"/>
      <c r="L32" s="2"/>
      <c r="M32" s="3"/>
      <c r="N32" s="3"/>
      <c r="O32" s="3"/>
      <c r="P32" s="3"/>
    </row>
    <row r="33" spans="1:16" ht="12.75">
      <c r="A33" s="1"/>
      <c r="B33" s="5">
        <v>5.3</v>
      </c>
      <c r="C33" s="2">
        <f>IF(Main!E35&lt;1.7,1,0)</f>
        <v>1</v>
      </c>
      <c r="D33" s="2"/>
      <c r="E33" s="5">
        <v>7.2</v>
      </c>
      <c r="F33" s="2">
        <f>IF(Main!E85&lt;1.7,1,0)</f>
        <v>0</v>
      </c>
      <c r="G33" s="2"/>
      <c r="H33" s="2"/>
      <c r="I33" s="2"/>
      <c r="J33" s="2"/>
      <c r="K33" s="2"/>
      <c r="L33" s="2"/>
      <c r="M33" s="3"/>
      <c r="N33" s="3"/>
      <c r="O33" s="3"/>
      <c r="P33" s="3"/>
    </row>
    <row r="34" spans="1:16" ht="12.75">
      <c r="A34" s="1"/>
      <c r="B34" s="5">
        <v>5.4</v>
      </c>
      <c r="C34" s="2">
        <f>IF(Main!E36&lt;1.7,1,0)</f>
        <v>1</v>
      </c>
      <c r="D34" s="2"/>
      <c r="E34" s="5">
        <v>7.3</v>
      </c>
      <c r="F34" s="8">
        <v>0</v>
      </c>
      <c r="G34" s="2"/>
      <c r="H34" s="2"/>
      <c r="I34" s="2"/>
      <c r="J34" s="2"/>
      <c r="K34" s="2"/>
      <c r="L34" s="2"/>
      <c r="M34" s="3"/>
      <c r="N34" s="3"/>
      <c r="O34" s="3"/>
      <c r="P34" s="3"/>
    </row>
    <row r="35" spans="1:16" ht="12.75">
      <c r="A35" s="1"/>
      <c r="B35" s="2"/>
      <c r="C35" s="2">
        <f>SUM(C14:C34)</f>
        <v>13</v>
      </c>
      <c r="D35" s="2"/>
      <c r="E35" s="2"/>
      <c r="F35" s="2">
        <f>SUM(F14:F34)</f>
        <v>8</v>
      </c>
      <c r="G35" s="2">
        <f>F35+C35</f>
        <v>21</v>
      </c>
      <c r="H35" s="2"/>
      <c r="I35" s="2"/>
      <c r="J35" s="2"/>
      <c r="K35" s="2"/>
      <c r="L35" s="2"/>
      <c r="M35" s="3"/>
      <c r="N35" s="3"/>
      <c r="O35" s="3"/>
      <c r="P35" s="3"/>
    </row>
    <row r="36" spans="1:16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  <c r="N36" s="3"/>
      <c r="O36" s="3"/>
      <c r="P36" s="3"/>
    </row>
    <row r="37" spans="1:16" ht="12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3"/>
      <c r="O37" s="3"/>
      <c r="P37" s="3"/>
    </row>
    <row r="38" spans="1:16" ht="12.75">
      <c r="A38" s="1" t="s">
        <v>24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3"/>
      <c r="O38" s="3"/>
      <c r="P38" s="3"/>
    </row>
    <row r="39" spans="1:16" ht="12.75">
      <c r="A39" s="1" t="s">
        <v>13</v>
      </c>
      <c r="B39" s="2"/>
      <c r="C39" s="2"/>
      <c r="D39" s="2"/>
      <c r="E39" s="2"/>
      <c r="F39" s="2"/>
      <c r="G39" s="7">
        <f>SUM(Main!F38:F41)</f>
        <v>0</v>
      </c>
      <c r="H39" s="2"/>
      <c r="I39" s="2"/>
      <c r="J39" s="2"/>
      <c r="K39" s="2"/>
      <c r="L39" s="2"/>
      <c r="M39" s="3"/>
      <c r="N39" s="3"/>
      <c r="O39" s="3"/>
      <c r="P39" s="3"/>
    </row>
    <row r="40" spans="1:16" ht="12.75">
      <c r="A40" s="1" t="s">
        <v>25</v>
      </c>
      <c r="B40" s="2"/>
      <c r="C40" s="2"/>
      <c r="D40" s="2"/>
      <c r="E40" s="2"/>
      <c r="F40" s="2"/>
      <c r="G40" s="7">
        <f>IF(AND(G39&gt;=2.45,C35&gt;0),2.4,G39)</f>
        <v>0</v>
      </c>
      <c r="H40" s="2"/>
      <c r="I40" s="2"/>
      <c r="J40" s="2"/>
      <c r="K40" s="2"/>
      <c r="L40" s="2"/>
      <c r="M40" s="3"/>
      <c r="N40" s="3"/>
      <c r="O40" s="3"/>
      <c r="P40" s="3"/>
    </row>
    <row r="41" spans="1:16" ht="12.75">
      <c r="A41" s="1" t="s">
        <v>26</v>
      </c>
      <c r="B41" s="2"/>
      <c r="C41" s="2"/>
      <c r="D41" s="2"/>
      <c r="E41" s="2"/>
      <c r="F41" s="2"/>
      <c r="G41" s="7">
        <f>IF(N57&lt;3,N57,IF(OR(Main!#REF!&lt;2.5,ISTEXT(Main!#REF!)),2.9,3))</f>
        <v>0</v>
      </c>
      <c r="H41" s="2"/>
      <c r="I41" s="2"/>
      <c r="J41" s="2"/>
      <c r="K41" s="2"/>
      <c r="L41" s="2"/>
      <c r="M41" s="3"/>
      <c r="N41" s="3" t="s">
        <v>121</v>
      </c>
      <c r="O41" s="3" t="s">
        <v>27</v>
      </c>
      <c r="P41" s="3"/>
    </row>
    <row r="42" spans="1:16" ht="12.75">
      <c r="A42" s="1" t="s">
        <v>28</v>
      </c>
      <c r="B42" s="2"/>
      <c r="C42" s="2"/>
      <c r="D42" s="2"/>
      <c r="E42" s="2"/>
      <c r="F42" s="7" t="e">
        <f>IF(AND(G39&gt;=0.95,OR(Main!#REF!&lt;1,Main!D38&lt;1,Main!D39&lt;1,Main!D40&lt;1,Main!D41&lt;1)),1.4)</f>
        <v>#REF!</v>
      </c>
      <c r="G42" s="2"/>
      <c r="H42" s="2"/>
      <c r="I42" s="2" t="s">
        <v>29</v>
      </c>
      <c r="J42" s="2"/>
      <c r="K42" s="2"/>
      <c r="L42" s="2"/>
      <c r="M42" s="3" t="b">
        <f>IF(F$35=0,G40)</f>
        <v>0</v>
      </c>
      <c r="N42" s="3">
        <v>0</v>
      </c>
      <c r="O42" s="3">
        <v>3</v>
      </c>
      <c r="P42" s="3"/>
    </row>
    <row r="43" spans="1:16" ht="12.75">
      <c r="A43" s="1"/>
      <c r="B43" s="2"/>
      <c r="C43" s="2"/>
      <c r="D43" s="2"/>
      <c r="E43" s="2"/>
      <c r="F43" s="7" t="e">
        <f>IF(OR(AND(Main!#REF!&gt;=1,Main!#REF!&lt;1.1),AND(Main!D38&gt;=1,Main!D38&lt;1.1),AND(Main!D39&gt;=1,Main!D39&lt;1.1),AND(Main!D40&gt;=1,Main!D40&lt;1.1),AND(Main!D41&gt;=1,Main!D41&lt;1.1)),1.5)</f>
        <v>#REF!</v>
      </c>
      <c r="G43" s="2"/>
      <c r="H43" s="2"/>
      <c r="I43" s="2"/>
      <c r="J43" s="2"/>
      <c r="K43" s="2"/>
      <c r="L43" s="2"/>
      <c r="M43" s="3" t="b">
        <f>IF(AND(F$35=N43,G$40&gt;=$O43),$O43)</f>
        <v>0</v>
      </c>
      <c r="N43" s="3">
        <v>1</v>
      </c>
      <c r="O43" s="3">
        <v>2.4</v>
      </c>
      <c r="P43" s="3"/>
    </row>
    <row r="44" spans="1:16" ht="12.75">
      <c r="A44" s="1"/>
      <c r="B44" s="2"/>
      <c r="C44" s="2"/>
      <c r="D44" s="2"/>
      <c r="E44" s="2"/>
      <c r="F44" s="7" t="e">
        <f>IF(OR(AND(Main!#REF!&gt;=1.1,Main!#REF!&lt;1.2),AND(Main!D38&gt;=1.1,Main!D38&lt;1.2),AND(Main!D39&gt;=1.1,Main!D39&lt;1.2),AND(Main!D40&gt;=1.1,Main!D40&lt;1.2),AND(Main!D41&gt;=1.1,Main!D41&lt;1.2)),1.6)</f>
        <v>#REF!</v>
      </c>
      <c r="G44" s="2"/>
      <c r="H44" s="2"/>
      <c r="I44" s="2"/>
      <c r="J44" s="2"/>
      <c r="K44" s="2"/>
      <c r="L44" s="2"/>
      <c r="M44" s="3" t="b">
        <f aca="true" t="shared" si="0" ref="M44:M56">IF(AND(F$35=N44,G$40&gt;=$O44),$O44)</f>
        <v>0</v>
      </c>
      <c r="N44" s="3">
        <v>2</v>
      </c>
      <c r="O44" s="3">
        <v>2.3</v>
      </c>
      <c r="P44" s="3"/>
    </row>
    <row r="45" spans="1:16" ht="12.75">
      <c r="A45" s="1"/>
      <c r="B45" s="2"/>
      <c r="C45" s="2"/>
      <c r="D45" s="2"/>
      <c r="E45" s="2"/>
      <c r="F45" s="7" t="e">
        <f>IF(OR(AND(Main!#REF!&gt;=1.2,Main!#REF!&lt;1.3),AND(Main!D38&gt;=1.2,Main!D38&lt;1.3),AND(Main!D39&gt;=1.2,Main!D39&lt;1.3),AND(Main!D40&gt;=1.2,Main!D40&lt;1.3),AND(Main!D41&gt;=1.2,Main!D41&lt;1.3)),1.7)</f>
        <v>#REF!</v>
      </c>
      <c r="G45" s="2"/>
      <c r="H45" s="2"/>
      <c r="I45" s="2"/>
      <c r="J45" s="2"/>
      <c r="K45" s="2"/>
      <c r="L45" s="2"/>
      <c r="M45" s="3" t="b">
        <f t="shared" si="0"/>
        <v>0</v>
      </c>
      <c r="N45" s="3">
        <v>3</v>
      </c>
      <c r="O45" s="3">
        <v>2.1</v>
      </c>
      <c r="P45" s="3"/>
    </row>
    <row r="46" spans="1:16" ht="12.75">
      <c r="A46" s="1"/>
      <c r="B46" s="2"/>
      <c r="C46" s="2"/>
      <c r="D46" s="2"/>
      <c r="E46" s="2"/>
      <c r="F46" s="7" t="e">
        <f>IF(OR(AND(Main!#REF!&gt;=1.3,Main!#REF!&lt;1.4),AND(Main!D38&gt;=1.3,Main!D38&lt;1.4),AND(Main!D39&gt;=1.3,Main!D39&lt;1.4),AND(Main!D40&gt;=1.3,Main!D40&lt;1.4),AND(Main!D41&gt;=1.3,Main!D41&lt;1.4)),1.8)</f>
        <v>#REF!</v>
      </c>
      <c r="G46" s="2"/>
      <c r="H46" s="2"/>
      <c r="I46" s="2"/>
      <c r="J46" s="2"/>
      <c r="K46" s="2"/>
      <c r="L46" s="2"/>
      <c r="M46" s="3" t="b">
        <f t="shared" si="0"/>
        <v>0</v>
      </c>
      <c r="N46" s="3">
        <v>4</v>
      </c>
      <c r="O46" s="3">
        <v>2</v>
      </c>
      <c r="P46" s="3"/>
    </row>
    <row r="47" spans="1:16" ht="12.75">
      <c r="A47" s="1"/>
      <c r="B47" s="2"/>
      <c r="C47" s="2"/>
      <c r="D47" s="2"/>
      <c r="E47" s="2"/>
      <c r="F47" s="7" t="e">
        <f>IF(OR(AND(Main!#REF!&gt;=1.4,Main!#REF!&lt;1.5),AND(Main!D38&gt;=1.4,Main!D38&lt;1.5),AND(Main!D39&gt;=1.4,Main!D39&lt;1.5),AND(Main!D40&gt;=1.4,Main!D40&lt;1.5),AND(Main!D41&gt;=1.4,Main!D41&lt;1.5)),1.9)</f>
        <v>#REF!</v>
      </c>
      <c r="G47" s="2"/>
      <c r="H47" s="2"/>
      <c r="I47" s="2"/>
      <c r="J47" s="2"/>
      <c r="K47" s="2"/>
      <c r="L47" s="2"/>
      <c r="M47" s="3" t="b">
        <f t="shared" si="0"/>
        <v>0</v>
      </c>
      <c r="N47" s="3">
        <v>5</v>
      </c>
      <c r="O47" s="3">
        <v>1.9</v>
      </c>
      <c r="P47" s="3"/>
    </row>
    <row r="48" spans="1:16" ht="12.75">
      <c r="A48" s="1"/>
      <c r="B48" s="2"/>
      <c r="C48" s="2"/>
      <c r="D48" s="2"/>
      <c r="E48" s="2"/>
      <c r="F48" s="7" t="e">
        <f>IF(OR(AND(Main!#REF!&gt;=1.5,Main!#REF!&lt;1.6),AND(Main!D38&gt;=1.5,Main!D38&lt;1.6),AND(Main!D39&gt;=1.5,Main!D39&lt;1.6),AND(Main!D40&gt;=1.5,Main!D40&lt;1.6),AND(Main!D41&gt;=1.5,Main!D41&lt;1.6)),2)</f>
        <v>#REF!</v>
      </c>
      <c r="G48" s="2"/>
      <c r="H48" s="2"/>
      <c r="I48" s="2"/>
      <c r="J48" s="2"/>
      <c r="K48" s="2"/>
      <c r="L48" s="2"/>
      <c r="M48" s="3" t="b">
        <f t="shared" si="0"/>
        <v>0</v>
      </c>
      <c r="N48" s="3">
        <v>6</v>
      </c>
      <c r="O48" s="3">
        <v>1.7</v>
      </c>
      <c r="P48" s="3"/>
    </row>
    <row r="49" spans="1:16" ht="12.75">
      <c r="A49" s="1"/>
      <c r="B49" s="2"/>
      <c r="C49" s="2"/>
      <c r="D49" s="2"/>
      <c r="E49" s="2"/>
      <c r="F49" s="7" t="e">
        <f>IF(OR(AND(Main!#REF!&gt;=1.6,Main!#REF!&lt;1.7),AND(Main!D38&gt;=1.6,Main!D38&lt;1.7),AND(Main!D39&gt;=1.6,Main!D39&lt;1.7),AND(Main!D40&gt;=1.6,Main!D40&lt;1.7),AND(Main!D41&gt;=1.6,Main!D41&lt;1.7)),2.1)</f>
        <v>#REF!</v>
      </c>
      <c r="G49" s="2"/>
      <c r="H49" s="2"/>
      <c r="I49" s="2"/>
      <c r="J49" s="2"/>
      <c r="K49" s="2"/>
      <c r="L49" s="2"/>
      <c r="M49" s="3" t="b">
        <f t="shared" si="0"/>
        <v>0</v>
      </c>
      <c r="N49" s="3">
        <v>7</v>
      </c>
      <c r="O49" s="3">
        <v>1.4</v>
      </c>
      <c r="P49" s="3"/>
    </row>
    <row r="50" spans="1:16" ht="12.75">
      <c r="A50" s="1"/>
      <c r="B50" s="2"/>
      <c r="C50" s="2"/>
      <c r="D50" s="2"/>
      <c r="E50" s="2"/>
      <c r="F50" s="7" t="e">
        <f>IF(OR(AND(Main!#REF!&gt;=1.7,Main!#REF!&lt;1.8),AND(Main!D38&gt;=1.7,Main!D38&lt;1.8),AND(Main!D39&gt;=1.7,Main!D39&lt;1.8),AND(Main!D40&gt;=1.7,Main!D40&lt;1.8),AND(Main!D41&gt;=1.7,Main!D41&lt;1.8)),2.2)</f>
        <v>#REF!</v>
      </c>
      <c r="G50" s="2"/>
      <c r="H50" s="2"/>
      <c r="I50" s="2"/>
      <c r="J50" s="2"/>
      <c r="K50" s="2"/>
      <c r="L50" s="2"/>
      <c r="M50" s="3" t="b">
        <f t="shared" si="0"/>
        <v>0</v>
      </c>
      <c r="N50" s="3">
        <v>8</v>
      </c>
      <c r="O50" s="3">
        <v>1.3</v>
      </c>
      <c r="P50" s="3"/>
    </row>
    <row r="51" spans="1:16" ht="12.75">
      <c r="A51" s="1"/>
      <c r="B51" s="2"/>
      <c r="C51" s="2"/>
      <c r="D51" s="2"/>
      <c r="E51" s="2"/>
      <c r="F51" s="7" t="e">
        <f>IF(OR(AND(Main!#REF!&gt;=1.8,Main!#REF!&lt;1.9),AND(Main!D38&gt;=1.8,Main!D38&lt;1.9),AND(Main!D39&gt;=1.8,Main!D39&lt;1.9),AND(Main!D40&gt;=1.8,Main!D40&lt;1.9),AND(Main!D41&gt;=1.8,Main!D41&lt;1.9)),2.3)</f>
        <v>#REF!</v>
      </c>
      <c r="G51" s="2"/>
      <c r="H51" s="2"/>
      <c r="I51" s="2"/>
      <c r="J51" s="2"/>
      <c r="K51" s="2"/>
      <c r="L51" s="2"/>
      <c r="M51" s="3" t="b">
        <f t="shared" si="0"/>
        <v>0</v>
      </c>
      <c r="N51" s="3">
        <v>9</v>
      </c>
      <c r="O51" s="3">
        <v>1.2</v>
      </c>
      <c r="P51" s="3"/>
    </row>
    <row r="52" spans="1:16" ht="12.75">
      <c r="A52" s="1"/>
      <c r="B52" s="2"/>
      <c r="C52" s="2"/>
      <c r="D52" s="2"/>
      <c r="E52" s="2"/>
      <c r="F52" s="7" t="e">
        <f>IF(OR(AND(Main!#REF!&gt;=1.9,Main!#REF!&lt;2),AND(Main!D38&gt;=1.9,Main!D38&lt;2),AND(Main!D39&gt;=1.9,Main!D39&lt;2),AND(Main!D40&gt;=1.9,Main!D40&lt;2),AND(Main!D41&gt;=1.9,Main!D41&lt;2)),2.4)</f>
        <v>#REF!</v>
      </c>
      <c r="G52" s="2"/>
      <c r="H52" s="2"/>
      <c r="I52" s="2"/>
      <c r="J52" s="2"/>
      <c r="K52" s="2"/>
      <c r="L52" s="2"/>
      <c r="M52" s="3" t="b">
        <f t="shared" si="0"/>
        <v>0</v>
      </c>
      <c r="N52" s="3">
        <v>10</v>
      </c>
      <c r="O52" s="3">
        <v>1.1</v>
      </c>
      <c r="P52" s="3"/>
    </row>
    <row r="53" spans="1:16" ht="12.75">
      <c r="A53" s="1"/>
      <c r="B53" s="2"/>
      <c r="C53" s="2"/>
      <c r="D53" s="2"/>
      <c r="E53" s="2"/>
      <c r="F53" s="7" t="e">
        <f>IF(OR(AND(Main!D38&gt;=2,Main!D38&lt;2.7),AND(Main!D39&gt;=2,Main!D39&lt;2.7),AND(Main!D40&gt;=2,Main!D40&lt;2.7),AND(Main!D41&gt;=2,Main!D41&lt;2.7),AND(Main!#REF!&gt;=2,Main!#REF!&lt;2.7)),2.9)</f>
        <v>#REF!</v>
      </c>
      <c r="G53" s="2"/>
      <c r="H53" s="2"/>
      <c r="I53" s="2"/>
      <c r="J53" s="2"/>
      <c r="K53" s="2"/>
      <c r="L53" s="2"/>
      <c r="M53" s="3" t="b">
        <f t="shared" si="0"/>
        <v>0</v>
      </c>
      <c r="N53" s="3">
        <v>11</v>
      </c>
      <c r="O53" s="3">
        <v>1</v>
      </c>
      <c r="P53" s="3"/>
    </row>
    <row r="54" spans="1:16" ht="12.75">
      <c r="A54" s="1"/>
      <c r="B54" s="2"/>
      <c r="C54" s="2"/>
      <c r="D54" s="2"/>
      <c r="E54" s="2"/>
      <c r="F54" s="7" t="e">
        <f>IF(AND(G40&gt;=2.95,Main!#REF!&gt;=2.7,Main!D38&gt;=2.7,Main!D39&gt;=2.7,Main!D40&gt;=2.7,Main!D41&gt;=2.7),3)</f>
        <v>#REF!</v>
      </c>
      <c r="G54" s="2"/>
      <c r="H54" s="2"/>
      <c r="I54" s="2"/>
      <c r="J54" s="2"/>
      <c r="K54" s="2"/>
      <c r="L54" s="2"/>
      <c r="M54" s="3" t="b">
        <f t="shared" si="0"/>
        <v>0</v>
      </c>
      <c r="N54" s="3">
        <v>12</v>
      </c>
      <c r="O54" s="3">
        <v>1</v>
      </c>
      <c r="P54" s="3"/>
    </row>
    <row r="55" spans="1:16" ht="12.75">
      <c r="A55" s="1" t="s">
        <v>30</v>
      </c>
      <c r="B55" s="2"/>
      <c r="C55" s="2"/>
      <c r="D55" s="2"/>
      <c r="E55" s="2"/>
      <c r="F55" s="2"/>
      <c r="G55" s="7" t="e">
        <f>IF(AND(SUM(F42:F54)&gt;0,MIN(F42:F54)&lt;G41),MIN(F42:F54),G41)</f>
        <v>#REF!</v>
      </c>
      <c r="H55" s="2"/>
      <c r="I55" s="2"/>
      <c r="J55" s="2"/>
      <c r="K55" s="2"/>
      <c r="L55" s="2"/>
      <c r="M55" s="3" t="b">
        <f t="shared" si="0"/>
        <v>0</v>
      </c>
      <c r="N55" s="3">
        <v>13</v>
      </c>
      <c r="O55" s="3">
        <v>1</v>
      </c>
      <c r="P55" s="3"/>
    </row>
    <row r="56" spans="1:16" ht="12.75">
      <c r="A56" s="1"/>
      <c r="B56" s="2"/>
      <c r="C56" s="2"/>
      <c r="D56" s="2"/>
      <c r="E56" s="2"/>
      <c r="F56" s="2"/>
      <c r="G56" s="5"/>
      <c r="H56" s="2"/>
      <c r="I56" s="2"/>
      <c r="J56" s="2"/>
      <c r="K56" s="2"/>
      <c r="L56" s="2"/>
      <c r="M56" s="3" t="b">
        <f t="shared" si="0"/>
        <v>0</v>
      </c>
      <c r="N56" s="3">
        <v>14</v>
      </c>
      <c r="O56" s="3">
        <v>1</v>
      </c>
      <c r="P56" s="3"/>
    </row>
    <row r="57" spans="1:16" ht="12.75">
      <c r="A57" s="171" t="s">
        <v>50</v>
      </c>
      <c r="B57" s="172"/>
      <c r="C57" s="2" t="e">
        <f>IF(G55&lt;0.95,H57,IF(AND((G55&gt;=0.95),AND(G55&lt;1.45)),H58,IF(AND((G55&gt;=1.45),AND(G55&lt;1.55)),H59,IF(AND((G55&gt;=1.55),AND(G55&lt;1.65)),H60,IF(AND((G55&gt;=1.65),AND(G55&lt;1.75)),H61,IF(AND((G55&gt;=1.75),AND(G55&lt;1.85)),H62))))))</f>
        <v>#REF!</v>
      </c>
      <c r="D57" s="2" t="e">
        <f>IF(G55&lt;0.95,G57,IF(AND((G55&gt;=0.95),AND(G55&lt;1.45)),G58,IF(AND((G55&gt;=1.45),AND(G55&lt;1.55)),G59,IF(AND((G55&gt;=1.55),AND(G55&lt;1.65)),G60,IF(AND((G55&gt;=1.65),AND(G55&lt;1.75)),G61,IF(AND((G55&gt;=1.75),AND(G55&lt;1.85)),G62))))))</f>
        <v>#REF!</v>
      </c>
      <c r="F57" s="9" t="s">
        <v>51</v>
      </c>
      <c r="G57" s="2" t="e">
        <f>IF(G55&lt;0.95,"  ")</f>
        <v>#REF!</v>
      </c>
      <c r="H57" s="2" t="e">
        <f>IF(G55&lt;0.95,"6 mth Suspension")</f>
        <v>#REF!</v>
      </c>
      <c r="I57" s="2"/>
      <c r="J57" s="2"/>
      <c r="K57" s="2"/>
      <c r="L57" s="2"/>
      <c r="M57" s="3"/>
      <c r="N57" s="7">
        <f>IF(SUM(M42:M56)=0,G40,SUM(M42:M56))</f>
        <v>0</v>
      </c>
      <c r="O57" s="3"/>
      <c r="P57" s="3"/>
    </row>
    <row r="58" spans="1:16" ht="12.75">
      <c r="A58" s="172"/>
      <c r="B58" s="172"/>
      <c r="C58" s="2" t="e">
        <f>IF(AND((G55&gt;=1.85),AND(G55&lt;1.95)),H63,IF(AND((G55&gt;=1.95),AND(G55&lt;2.05)),H64,IF(AND((G55&gt;=2.05),AND(G55&lt;2.15)),H65,IF(AND((G55&gt;=2.15),AND(G55&lt;2.25)),H66,IF(AND((G55&gt;=2.25),AND(G55&lt;2.35)),H67)))))</f>
        <v>#REF!</v>
      </c>
      <c r="D58" s="2" t="e">
        <f>IF(AND((G55&gt;=1.85),AND(G55&lt;1.95)),G63,IF(AND((G55&gt;=1.95),AND(G55&lt;2.05)),G64,IF(AND((G55&gt;=2.05),AND(G55&lt;2.15)),G65,IF(AND((G55&gt;=2.15),AND(G55&lt;2.25)),G66,IF(AND((G55&gt;=2.25),AND(G55&lt;2.35)),G67)))))</f>
        <v>#REF!</v>
      </c>
      <c r="F58" s="9" t="s">
        <v>52</v>
      </c>
      <c r="G58" s="2" t="e">
        <f>IF(AND((G55&gt;=0.95),AND(G55&lt;1.45)),(Main!I3+(30.43803*2)))</f>
        <v>#REF!</v>
      </c>
      <c r="H58" s="2" t="e">
        <f>IF(AND((G55&gt;=0.95),AND(G55&lt;1.45)),"2 mth Full Review")</f>
        <v>#REF!</v>
      </c>
      <c r="I58" s="2"/>
      <c r="J58" s="2"/>
      <c r="K58" s="2"/>
      <c r="L58" s="2"/>
      <c r="M58" s="3"/>
      <c r="N58" s="3"/>
      <c r="O58" s="3"/>
      <c r="P58" s="3"/>
    </row>
    <row r="59" spans="1:16" ht="12.75">
      <c r="A59" s="3"/>
      <c r="B59" s="3"/>
      <c r="C59" s="3" t="e">
        <f>IF(AND((G55&gt;=2.35),AND(G55&lt;2.45)),H68,IF(AND((G55&gt;=2.45),AND(G55&lt;2.55)),H69,IF(AND((G55&gt;=2.55),AND(G55&lt;2.65)),H70,IF(AND((G55&gt;=2.65),AND(G55&lt;2.75)),H71,IF(AND((G55&gt;=2.75),AND(G55&lt;2.85)),H72)))))</f>
        <v>#REF!</v>
      </c>
      <c r="D59" s="3" t="e">
        <f>IF(AND((G55&gt;=2.35),AND(G55&lt;2.45)),G68,IF(AND((G55&gt;=2.45),AND(G55&lt;2.55)),G69,IF(AND((G55&gt;=2.55),AND(G55&lt;2.65)),G70,IF(AND((G55&gt;=2.65),AND(G55&lt;2.75)),G71,IF(AND((G55&gt;=2.75),AND(G55&lt;2.85)),G72)))))</f>
        <v>#REF!</v>
      </c>
      <c r="E59" s="3"/>
      <c r="F59" s="10" t="s">
        <v>53</v>
      </c>
      <c r="G59" s="3" t="e">
        <f>IF(AND((G55&gt;=1.45),AND(G55&lt;1.55)),(Main!I3+(30.43803*6)))</f>
        <v>#REF!</v>
      </c>
      <c r="H59" s="3" t="e">
        <f>IF(AND((G55&gt;=1.45),AND(G55&lt;1.55)),"6 months")</f>
        <v>#REF!</v>
      </c>
      <c r="I59" s="3"/>
      <c r="J59" s="3"/>
      <c r="K59" s="3"/>
      <c r="L59" s="3"/>
      <c r="M59" s="3"/>
      <c r="N59" s="3"/>
      <c r="O59" s="3"/>
      <c r="P59" s="3"/>
    </row>
    <row r="60" spans="3:8" ht="12.75">
      <c r="C60" s="3" t="e">
        <f>IF(AND((G55&gt;=2.85),AND(G55&lt;2.95)),H73,IF(AND((G55&gt;=2.95),AND(G55&lt;3.05)),H74))</f>
        <v>#REF!</v>
      </c>
      <c r="D60" s="11" t="e">
        <f>IF(AND((G55&gt;=2.85),AND(G55&lt;2.95)),G73,IF(AND((G55&gt;=2.95),AND(G55&lt;3.05)),G74))</f>
        <v>#REF!</v>
      </c>
      <c r="F60" s="10" t="s">
        <v>54</v>
      </c>
      <c r="G60" s="3" t="e">
        <f>IF(AND((G55&gt;=1.55),AND(G55&lt;1.65)),(Main!I3+(30.43803*7)))</f>
        <v>#REF!</v>
      </c>
      <c r="H60" t="e">
        <f>IF(AND((G55&gt;=1.55),AND(G55&lt;1.65)),"7 months")</f>
        <v>#REF!</v>
      </c>
    </row>
    <row r="61" spans="4:8" ht="12.75">
      <c r="D61" s="3"/>
      <c r="G61" s="3" t="e">
        <f>IF(AND((G55&gt;=1.65),AND(G55&lt;1.75)),(Main!I3+(30.43803*8)))</f>
        <v>#REF!</v>
      </c>
      <c r="H61" t="e">
        <f>IF(AND((G55&gt;=1.65),AND(G55&lt;1.75)),"8 months")</f>
        <v>#REF!</v>
      </c>
    </row>
    <row r="62" spans="3:8" ht="12.75">
      <c r="C62" t="s">
        <v>55</v>
      </c>
      <c r="D62" s="3"/>
      <c r="G62" s="3" t="e">
        <f>IF(AND((G55&gt;=1.75),AND(G55&lt;1.85)),(Main!I3+(30.43803*9)))</f>
        <v>#REF!</v>
      </c>
      <c r="H62" t="e">
        <f>IF(AND((G55&gt;=1.75),AND(G55&lt;1.85)),"9 months")</f>
        <v>#REF!</v>
      </c>
    </row>
    <row r="63" spans="3:8" ht="12.75">
      <c r="C63" s="3" t="e">
        <f>IF(AND((G55&gt;=0),AND(G55&lt;1.85)),C57,IF(AND((G55&gt;=1.85),AND(G55&lt;2.35)),C58,IF(AND((G55&gt;=2.35),AND(G55&lt;2.85)),C59,IF(AND((G55&gt;=2.85),AND(G55&lt;3.05)),C60))))</f>
        <v>#REF!</v>
      </c>
      <c r="D63" s="11" t="e">
        <f>IF(AND((G55&gt;=0),AND(G55&lt;1.85)),D57,IF(AND((G55&gt;=1.85),AND(G55&lt;2.35)),D58,IF(AND((G55&gt;=2.35),AND(G55&lt;2.85)),D59,IF(AND((G55&gt;=2.85),AND(G55&lt;3.05)),D60))))</f>
        <v>#REF!</v>
      </c>
      <c r="G63" s="3" t="e">
        <f>IF(AND((G55&gt;=1.85),AND(G55&lt;1.95)),(Main!I3+(30.43803*10)))</f>
        <v>#REF!</v>
      </c>
      <c r="H63" t="e">
        <f>IF(AND((G55&gt;=1.85),AND(G55&lt;1.95)),"10 months")</f>
        <v>#REF!</v>
      </c>
    </row>
    <row r="64" spans="7:8" ht="12.75">
      <c r="G64" s="3" t="e">
        <f>IF(AND((G55&gt;=1.95),AND(G55&lt;2.05)),(Main!I3+(30.43803*12)))</f>
        <v>#REF!</v>
      </c>
      <c r="H64" t="e">
        <f>IF(AND((G55&gt;=1.95),AND(G55&lt;2.05)),"12 months")</f>
        <v>#REF!</v>
      </c>
    </row>
    <row r="65" spans="7:8" ht="12.75">
      <c r="G65" s="3" t="e">
        <f>IF(AND((G55&gt;=2.05),AND(G55&lt;2.15)),(Main!I3+(30.43803*13)))</f>
        <v>#REF!</v>
      </c>
      <c r="H65" t="e">
        <f>IF(AND((G55&gt;=2.05),AND(G55&lt;2.15)),"13 months")</f>
        <v>#REF!</v>
      </c>
    </row>
    <row r="66" spans="7:8" ht="12.75">
      <c r="G66" s="3" t="e">
        <f>IF(AND((G55&gt;=2.15),AND(G55&lt;2.25)),(Main!I3+(30.43803*15)))</f>
        <v>#REF!</v>
      </c>
      <c r="H66" t="e">
        <f>IF(AND((G55&gt;=2.15),AND(G55&lt;2.25)),"15 months")</f>
        <v>#REF!</v>
      </c>
    </row>
    <row r="67" spans="7:8" ht="12.75">
      <c r="G67" s="3" t="e">
        <f>IF(AND((G55&gt;=2.25),AND(G55&lt;2.35)),(Main!I3+(30.43803*16)))</f>
        <v>#REF!</v>
      </c>
      <c r="H67" t="e">
        <f>IF(AND((G55&gt;=2.25),AND(G55&lt;2.35)),"16 months")</f>
        <v>#REF!</v>
      </c>
    </row>
    <row r="68" spans="7:8" ht="12.75">
      <c r="G68" s="3" t="e">
        <f>IF(AND((G55&gt;=2.35),AND(G55&lt;2.45)),(Main!I3+(30.43803*17)))</f>
        <v>#REF!</v>
      </c>
      <c r="H68" t="e">
        <f>IF(AND((G55&gt;=2.35),AND(G55&lt;2.45)),"17 months")</f>
        <v>#REF!</v>
      </c>
    </row>
    <row r="69" spans="7:8" ht="12.75">
      <c r="G69" s="3" t="e">
        <f>IF(AND((G55&gt;=2.45),AND(G55&lt;2.55)),(Main!I3+(30.43803*18)))</f>
        <v>#REF!</v>
      </c>
      <c r="H69" t="e">
        <f>IF(AND((G55&gt;=2.45),AND(G55&lt;2.55)),"18 months")</f>
        <v>#REF!</v>
      </c>
    </row>
    <row r="70" spans="7:8" ht="12.75">
      <c r="G70" s="3" t="e">
        <f>IF(AND((G55&gt;=2.55),AND(G55&lt;2.65)),(Main!I3+(30.43803*19)))</f>
        <v>#REF!</v>
      </c>
      <c r="H70" t="e">
        <f>IF(AND((G55&gt;=2.55),AND(G55&lt;2.65)),"19 months")</f>
        <v>#REF!</v>
      </c>
    </row>
    <row r="71" spans="7:8" ht="12.75">
      <c r="G71" s="3" t="e">
        <f>IF(AND((G55&gt;=2.65),AND(G55&lt;2.75)),(Main!I3+(30.43803*20)))</f>
        <v>#REF!</v>
      </c>
      <c r="H71" t="e">
        <f>IF(AND((G55&gt;=2.65),AND(G55&lt;2.75)),"20 months")</f>
        <v>#REF!</v>
      </c>
    </row>
    <row r="72" spans="7:8" ht="12.75">
      <c r="G72" s="3" t="e">
        <f>IF(AND((G55&gt;=2.75),AND(G55&lt;2.85)),(Main!I3+(30.43803*22)))</f>
        <v>#REF!</v>
      </c>
      <c r="H72" t="e">
        <f>IF(AND((G55&gt;=2.75),AND(G55&lt;2.85)),"22 months")</f>
        <v>#REF!</v>
      </c>
    </row>
    <row r="73" spans="7:8" ht="12.75">
      <c r="G73" s="3" t="e">
        <f>IF(AND((G55&gt;=2.85),AND(G55&lt;2.95)),(Main!I3+(30.43803*23)))</f>
        <v>#REF!</v>
      </c>
      <c r="H73" t="e">
        <f>IF(AND((G55&gt;=2.85),AND(G55&lt;2.95)),"23 months")</f>
        <v>#REF!</v>
      </c>
    </row>
    <row r="74" spans="7:8" ht="12.75">
      <c r="G74" s="11" t="e">
        <f>IF(AND((G55&gt;=2.95),AND(G55&lt;3.05)),(Main!I3+(30.43803*24)))</f>
        <v>#REF!</v>
      </c>
      <c r="H74" t="e">
        <f>IF(AND((G55&gt;=2.95),AND(G55&lt;3.05)),"24 months")</f>
        <v>#REF!</v>
      </c>
    </row>
  </sheetData>
  <sheetProtection password="DD15" sheet="1" objects="1" scenarios="1" selectLockedCells="1"/>
  <mergeCells count="1">
    <mergeCell ref="A57:B5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Bullock, Russell Brown</dc:creator>
  <cp:keywords/>
  <dc:description/>
  <cp:lastModifiedBy>Toby Bishop</cp:lastModifiedBy>
  <cp:lastPrinted>2014-05-19T03:45:38Z</cp:lastPrinted>
  <dcterms:created xsi:type="dcterms:W3CDTF">2003-06-04T04:11:13Z</dcterms:created>
  <dcterms:modified xsi:type="dcterms:W3CDTF">2014-11-14T01:11:09Z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2011-07-19T00:00:00Z</vt:filetime>
  </property>
  <property fmtid="{D5CDD505-2E9C-101B-9397-08002B2CF9AE}" pid="4" name="Objective-Id">
    <vt:lpwstr>A1200099</vt:lpwstr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2011-07-19T00:00:00Z</vt:filetime>
  </property>
  <property fmtid="{D5CDD505-2E9C-101B-9397-08002B2CF9AE}" pid="8" name="Objective-ModificationStamp">
    <vt:filetime>2011-07-19T00:00:00Z</vt:filetime>
  </property>
  <property fmtid="{D5CDD505-2E9C-101B-9397-08002B2CF9AE}" pid="9" name="Objective-Owner">
    <vt:lpwstr>Kelly Menhennet</vt:lpwstr>
  </property>
  <property fmtid="{D5CDD505-2E9C-101B-9397-08002B2CF9AE}" pid="10" name="Objective-Path">
    <vt:lpwstr>File plan:Utilities:Templates:Driver and Vehicle Certification Unit:</vt:lpwstr>
  </property>
  <property fmtid="{D5CDD505-2E9C-101B-9397-08002B2CF9AE}" pid="11" name="Objective-Parent">
    <vt:lpwstr>Driver and Vehicle Certification Unit</vt:lpwstr>
  </property>
  <property fmtid="{D5CDD505-2E9C-101B-9397-08002B2CF9AE}" pid="12" name="Objective-State">
    <vt:lpwstr>Published</vt:lpwstr>
  </property>
  <property fmtid="{D5CDD505-2E9C-101B-9397-08002B2CF9AE}" pid="13" name="Objective-Title">
    <vt:lpwstr>PRS Electronic Score Sheet V3 2 October 2010 - Reviewers</vt:lpwstr>
  </property>
  <property fmtid="{D5CDD505-2E9C-101B-9397-08002B2CF9AE}" pid="14" name="Objective-Version">
    <vt:lpwstr>1.0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</Properties>
</file>