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cameronwy\AppData\Roaming\OpenText\OTEdit\EC_infohub\c55589193\"/>
    </mc:Choice>
  </mc:AlternateContent>
  <xr:revisionPtr revIDLastSave="0" documentId="13_ncr:1_{4BDDE7B0-C568-4B1D-BD37-ACF34D5B6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n" sheetId="1" r:id="rId1"/>
    <sheet name="Assist" sheetId="2" state="hidden" r:id="rId2"/>
    <sheet name="Look ups" sheetId="3" r:id="rId3"/>
  </sheets>
  <definedNames>
    <definedName name="COF">'Look ups'!$B$3:$B$23</definedName>
    <definedName name="HVS">'Look ups'!$C$18:$C$35</definedName>
    <definedName name="LVV">'Look ups'!$D$3:$D$19</definedName>
    <definedName name="New_Entry">'Look ups'!$E$3:$E$5</definedName>
    <definedName name="_xlnm.Print_Area" localSheetId="0">Main!$A$1:$I$49</definedName>
    <definedName name="Repair">'Look ups'!$E$9:$E$33</definedName>
    <definedName name="Used_Entry">'Look ups'!$F$3:$F$13</definedName>
    <definedName name="WOF">'Look ups'!$C$3:$C$15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4" i="2"/>
  <c r="K3" i="2"/>
  <c r="F14" i="2"/>
  <c r="F15" i="2"/>
  <c r="F17" i="2"/>
  <c r="G3" i="2"/>
  <c r="F21" i="2"/>
  <c r="F23" i="2"/>
  <c r="G5" i="2"/>
  <c r="F26" i="2"/>
  <c r="F27" i="2"/>
  <c r="C7" i="2"/>
  <c r="G7" i="2"/>
  <c r="F32" i="2"/>
  <c r="F33" i="2"/>
  <c r="G2" i="2"/>
  <c r="C17" i="2"/>
  <c r="C18" i="2"/>
  <c r="K2" i="2"/>
  <c r="K4" i="2"/>
  <c r="K5" i="2"/>
  <c r="K6" i="2"/>
  <c r="K7" i="2"/>
  <c r="K8" i="2"/>
  <c r="C20" i="2"/>
  <c r="C21" i="2"/>
  <c r="C22" i="2"/>
  <c r="C31" i="2"/>
  <c r="C34" i="2"/>
  <c r="C16" i="2"/>
  <c r="C19" i="2"/>
  <c r="C32" i="2"/>
  <c r="C33" i="2"/>
  <c r="I14" i="2"/>
  <c r="F24" i="2"/>
  <c r="G4" i="2"/>
  <c r="C15" i="2"/>
  <c r="F20" i="2"/>
  <c r="F18" i="2"/>
  <c r="C2" i="2"/>
  <c r="C3" i="2"/>
  <c r="C5" i="2"/>
  <c r="F43" i="2"/>
  <c r="F49" i="2"/>
  <c r="F47" i="2"/>
  <c r="G39" i="2"/>
  <c r="F42" i="2" s="1"/>
  <c r="F48" i="2"/>
  <c r="F52" i="2"/>
  <c r="F46" i="2"/>
  <c r="F51" i="2"/>
  <c r="F44" i="2"/>
  <c r="F50" i="2"/>
  <c r="F45" i="2"/>
  <c r="F53" i="2"/>
  <c r="C8" i="2" l="1"/>
  <c r="F29" i="2"/>
  <c r="C6" i="2"/>
  <c r="K10" i="2"/>
  <c r="G6" i="2"/>
  <c r="C35" i="2"/>
  <c r="G40" i="2" s="1"/>
  <c r="G8" i="2"/>
  <c r="F30" i="2"/>
  <c r="C10" i="2" l="1"/>
  <c r="F35" i="2"/>
  <c r="M42" i="2" s="1"/>
  <c r="G10" i="2"/>
  <c r="F54" i="2"/>
  <c r="M49" i="2" l="1"/>
  <c r="M47" i="2"/>
  <c r="M53" i="2"/>
  <c r="M54" i="2"/>
  <c r="M46" i="2"/>
  <c r="M56" i="2"/>
  <c r="M44" i="2"/>
  <c r="M43" i="2"/>
  <c r="M51" i="2"/>
  <c r="M55" i="2"/>
  <c r="M48" i="2"/>
  <c r="G35" i="2"/>
  <c r="M52" i="2"/>
  <c r="M50" i="2"/>
  <c r="M45" i="2"/>
  <c r="N57" i="2" l="1"/>
  <c r="G41" i="2" s="1"/>
  <c r="G55" i="2" s="1"/>
  <c r="H65" i="2" s="1"/>
  <c r="D57" i="2" l="1"/>
  <c r="D63" i="2"/>
  <c r="H62" i="2"/>
  <c r="G59" i="2"/>
  <c r="H69" i="2"/>
  <c r="G73" i="2"/>
  <c r="H73" i="2"/>
  <c r="D58" i="2"/>
  <c r="G71" i="2"/>
  <c r="H74" i="2"/>
  <c r="H72" i="2"/>
  <c r="H59" i="2"/>
  <c r="H58" i="2"/>
  <c r="H57" i="2"/>
  <c r="H68" i="2"/>
  <c r="G68" i="2"/>
  <c r="H71" i="2"/>
  <c r="G64" i="2"/>
  <c r="H63" i="2"/>
  <c r="C59" i="2"/>
  <c r="G65" i="2"/>
  <c r="H67" i="2"/>
  <c r="H60" i="2"/>
  <c r="G72" i="2"/>
  <c r="D59" i="2"/>
  <c r="G57" i="2"/>
  <c r="G63" i="2"/>
  <c r="C60" i="2"/>
  <c r="G62" i="2"/>
  <c r="G70" i="2"/>
  <c r="D60" i="2"/>
  <c r="G69" i="2"/>
  <c r="C57" i="2"/>
  <c r="G67" i="2"/>
  <c r="C58" i="2"/>
  <c r="H64" i="2"/>
  <c r="G74" i="2"/>
  <c r="H66" i="2"/>
  <c r="G66" i="2"/>
  <c r="G58" i="2"/>
  <c r="C63" i="2"/>
  <c r="G61" i="2"/>
  <c r="H70" i="2"/>
  <c r="G60" i="2"/>
  <c r="H61" i="2"/>
</calcChain>
</file>

<file path=xl/sharedStrings.xml><?xml version="1.0" encoding="utf-8"?>
<sst xmlns="http://schemas.openxmlformats.org/spreadsheetml/2006/main" count="103" uniqueCount="97">
  <si>
    <t>N/A</t>
  </si>
  <si>
    <t>Certification Type</t>
  </si>
  <si>
    <t>HVS</t>
  </si>
  <si>
    <t>1.</t>
  </si>
  <si>
    <t>Ownership and Accountability</t>
  </si>
  <si>
    <t>Comments</t>
  </si>
  <si>
    <t>Compliant</t>
  </si>
  <si>
    <t>1.2</t>
  </si>
  <si>
    <t>COI responsibilities</t>
  </si>
  <si>
    <t>Escalation process</t>
  </si>
  <si>
    <t>2.</t>
  </si>
  <si>
    <t>Technical Performance</t>
  </si>
  <si>
    <t>2.1</t>
  </si>
  <si>
    <t>Correct certification outcomes</t>
  </si>
  <si>
    <t>2.2</t>
  </si>
  <si>
    <t>Correct technical decisions</t>
  </si>
  <si>
    <t>Technical competence</t>
  </si>
  <si>
    <t>3.</t>
  </si>
  <si>
    <t>Administrative Performance</t>
  </si>
  <si>
    <t>Correct use of cert. Documents</t>
  </si>
  <si>
    <t>3.2</t>
  </si>
  <si>
    <t>Correct entry of certification info</t>
  </si>
  <si>
    <t>3.3</t>
  </si>
  <si>
    <t>Administrative competence</t>
  </si>
  <si>
    <t>4.</t>
  </si>
  <si>
    <t>Resources</t>
  </si>
  <si>
    <t>4.1</t>
  </si>
  <si>
    <t>Facilities</t>
  </si>
  <si>
    <t>4.2</t>
  </si>
  <si>
    <t>Technical equipment</t>
  </si>
  <si>
    <t>4.3</t>
  </si>
  <si>
    <t>Administration equipment</t>
  </si>
  <si>
    <t>4.4</t>
  </si>
  <si>
    <t>Technical information</t>
  </si>
  <si>
    <t>4.5</t>
  </si>
  <si>
    <t>Controlled cert. Documents</t>
  </si>
  <si>
    <t>4.6</t>
  </si>
  <si>
    <t>Certification staff</t>
  </si>
  <si>
    <t>5</t>
  </si>
  <si>
    <t>Management</t>
  </si>
  <si>
    <t>5.1</t>
  </si>
  <si>
    <t>Management of competence</t>
  </si>
  <si>
    <t>5.2</t>
  </si>
  <si>
    <t>Management of facilities</t>
  </si>
  <si>
    <t>5.3</t>
  </si>
  <si>
    <t>Management of equipment</t>
  </si>
  <si>
    <t>5.4</t>
  </si>
  <si>
    <t>Mgmt of technical information</t>
  </si>
  <si>
    <t>5.5</t>
  </si>
  <si>
    <t>Mgmt of certification documents</t>
  </si>
  <si>
    <t>5.6</t>
  </si>
  <si>
    <t>Mgmt of electronic cert. Info</t>
  </si>
  <si>
    <t>5.7</t>
  </si>
  <si>
    <t>Mgmt of certification staff</t>
  </si>
  <si>
    <t>5.8</t>
  </si>
  <si>
    <t>Management of time</t>
  </si>
  <si>
    <t>6.</t>
  </si>
  <si>
    <t>Performance improvement</t>
  </si>
  <si>
    <t>Commitment to improvement</t>
  </si>
  <si>
    <t>Internal assessments</t>
  </si>
  <si>
    <t>Correct handling of complaints</t>
  </si>
  <si>
    <t>Correct technical decision scores</t>
  </si>
  <si>
    <t>Technical competence scores</t>
  </si>
  <si>
    <t>Technical equipment scores</t>
  </si>
  <si>
    <t>5.</t>
  </si>
  <si>
    <t>7.</t>
  </si>
  <si>
    <t>Average:</t>
  </si>
  <si>
    <t>Number of element scores of 1+ or less</t>
  </si>
  <si>
    <t>Main:</t>
  </si>
  <si>
    <t>Technical:</t>
  </si>
  <si>
    <t>Total score calculation</t>
  </si>
  <si>
    <t>Unadjusted total score:</t>
  </si>
  <si>
    <t>Total score cleaned for element scores of 1+ or less in Main Part Only:</t>
  </si>
  <si>
    <t>Score cleaned from tech part</t>
  </si>
  <si>
    <t>Number 0f "1+"s</t>
  </si>
  <si>
    <t>score</t>
  </si>
  <si>
    <t>Total score cleaned for minimum categories:</t>
  </si>
  <si>
    <t xml:space="preserve"> clean total score for 1+ in tech part</t>
  </si>
  <si>
    <t>Actual total score:</t>
  </si>
  <si>
    <t>Review period calculation:</t>
  </si>
  <si>
    <t>0 to 1.8</t>
  </si>
  <si>
    <t>1.9 to 2.3</t>
  </si>
  <si>
    <t>2.4 to 2.8</t>
  </si>
  <si>
    <t>2.9 to 3.0</t>
  </si>
  <si>
    <t>Final Outcome:</t>
  </si>
  <si>
    <t>NCAdmin</t>
  </si>
  <si>
    <t>NCTech</t>
  </si>
  <si>
    <t>NCSafety</t>
  </si>
  <si>
    <t>Commitment to the QMS</t>
  </si>
  <si>
    <t>Delegated QMS role</t>
  </si>
  <si>
    <t>I/O Performance Assessment Check Sheet</t>
  </si>
  <si>
    <t>Date</t>
  </si>
  <si>
    <t>I/O Delegate Name</t>
  </si>
  <si>
    <t>Comments: (This may include an I/O action plan)</t>
  </si>
  <si>
    <t>I/O Delegate Name:</t>
  </si>
  <si>
    <t xml:space="preserve">I/O Delegate Sign:   </t>
  </si>
  <si>
    <t>I/O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</si>
</sst>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Lucida Sans"/>
      <family val="2"/>
    </font>
    <font>
      <sz val="12"/>
      <color theme="1"/>
      <name val="Lucida Sans"/>
      <family val="2"/>
    </font>
    <font>
      <sz val="8"/>
      <color theme="1"/>
      <name val="Lucida Sans"/>
      <family val="2"/>
    </font>
    <font>
      <sz val="8"/>
      <name val="Arial"/>
      <family val="2"/>
    </font>
    <font>
      <b/>
      <sz val="8"/>
      <color theme="1"/>
      <name val="Lucida Sans"/>
      <family val="2"/>
    </font>
    <font>
      <b/>
      <sz val="10"/>
      <color theme="1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4">
    <xf numFmtId="0" fontId="0" fillId="0" borderId="0" xfId="0"/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49" fontId="0" fillId="0" borderId="0" xfId="0" applyNumberFormat="1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17" fontId="0" fillId="0" borderId="0" xfId="0" applyNumberFormat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2" fillId="3" borderId="0" xfId="0" applyFont="1" applyFill="1"/>
    <xf numFmtId="0" fontId="2" fillId="3" borderId="0" xfId="0" applyFont="1" applyFill="1" applyAlignment="1" applyProtection="1">
      <alignment horizontal="left"/>
      <protection hidden="1"/>
    </xf>
    <xf numFmtId="0" fontId="5" fillId="0" borderId="0" xfId="0" applyFont="1"/>
    <xf numFmtId="49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2" fillId="3" borderId="0" xfId="0" applyFont="1" applyFill="1" applyProtection="1">
      <protection locked="0"/>
    </xf>
    <xf numFmtId="49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49" fontId="6" fillId="5" borderId="5" xfId="0" applyNumberFormat="1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center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hidden="1"/>
    </xf>
    <xf numFmtId="49" fontId="5" fillId="0" borderId="12" xfId="0" applyNumberFormat="1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 wrapText="1"/>
      <protection hidden="1"/>
    </xf>
    <xf numFmtId="0" fontId="12" fillId="0" borderId="0" xfId="1" applyFont="1"/>
    <xf numFmtId="0" fontId="13" fillId="0" borderId="0" xfId="1" applyFont="1"/>
    <xf numFmtId="0" fontId="14" fillId="0" borderId="0" xfId="0" applyFont="1" applyProtection="1">
      <protection hidden="1"/>
    </xf>
    <xf numFmtId="0" fontId="14" fillId="0" borderId="0" xfId="0" applyFont="1"/>
    <xf numFmtId="0" fontId="15" fillId="0" borderId="0" xfId="1" applyFont="1"/>
    <xf numFmtId="0" fontId="16" fillId="0" borderId="0" xfId="1" applyFont="1"/>
    <xf numFmtId="0" fontId="3" fillId="5" borderId="27" xfId="0" applyFont="1" applyFill="1" applyBorder="1" applyAlignment="1" applyProtection="1">
      <alignment horizontal="center" vertical="top"/>
      <protection hidden="1"/>
    </xf>
    <xf numFmtId="0" fontId="3" fillId="5" borderId="15" xfId="0" applyFont="1" applyFill="1" applyBorder="1" applyAlignment="1" applyProtection="1">
      <alignment horizontal="center" vertical="center"/>
      <protection hidden="1"/>
    </xf>
    <xf numFmtId="0" fontId="3" fillId="5" borderId="27" xfId="0" applyFont="1" applyFill="1" applyBorder="1" applyAlignment="1" applyProtection="1">
      <alignment horizontal="center" vertical="center"/>
      <protection hidden="1"/>
    </xf>
    <xf numFmtId="0" fontId="2" fillId="5" borderId="15" xfId="0" applyFont="1" applyFill="1" applyBorder="1" applyAlignment="1" applyProtection="1">
      <alignment horizontal="center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left" vertical="top"/>
      <protection hidden="1"/>
    </xf>
    <xf numFmtId="0" fontId="6" fillId="7" borderId="13" xfId="0" applyFont="1" applyFill="1" applyBorder="1" applyAlignment="1" applyProtection="1">
      <alignment horizontal="left" vertical="top"/>
      <protection hidden="1"/>
    </xf>
    <xf numFmtId="0" fontId="6" fillId="7" borderId="13" xfId="0" applyFont="1" applyFill="1" applyBorder="1" applyAlignment="1">
      <alignment horizontal="left" vertical="top"/>
    </xf>
    <xf numFmtId="0" fontId="0" fillId="7" borderId="13" xfId="0" applyFill="1" applyBorder="1" applyAlignment="1">
      <alignment horizontal="left" vertical="top"/>
    </xf>
    <xf numFmtId="0" fontId="0" fillId="7" borderId="23" xfId="0" applyFill="1" applyBorder="1" applyAlignment="1">
      <alignment horizontal="left" vertical="top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26" xfId="0" applyFont="1" applyFill="1" applyBorder="1" applyAlignment="1" applyProtection="1">
      <alignment horizontal="left" vertical="center"/>
      <protection locked="0"/>
    </xf>
    <xf numFmtId="14" fontId="8" fillId="6" borderId="24" xfId="0" applyNumberFormat="1" applyFont="1" applyFill="1" applyBorder="1" applyAlignment="1" applyProtection="1">
      <alignment horizontal="left" vertical="center"/>
      <protection locked="0"/>
    </xf>
    <xf numFmtId="0" fontId="8" fillId="6" borderId="29" xfId="0" applyFont="1" applyFill="1" applyBorder="1" applyAlignment="1" applyProtection="1">
      <alignment horizontal="left" vertical="center"/>
      <protection locked="0"/>
    </xf>
    <xf numFmtId="0" fontId="8" fillId="6" borderId="25" xfId="0" applyFont="1" applyFill="1" applyBorder="1" applyAlignment="1" applyProtection="1">
      <alignment horizontal="left" vertical="center"/>
      <protection locked="0"/>
    </xf>
    <xf numFmtId="0" fontId="8" fillId="6" borderId="9" xfId="0" applyFont="1" applyFill="1" applyBorder="1" applyAlignment="1" applyProtection="1">
      <alignment horizontal="left" vertical="center"/>
      <protection locked="0"/>
    </xf>
    <xf numFmtId="0" fontId="8" fillId="6" borderId="28" xfId="0" applyFont="1" applyFill="1" applyBorder="1" applyAlignment="1" applyProtection="1">
      <alignment horizontal="left" vertical="center"/>
      <protection locked="0"/>
    </xf>
    <xf numFmtId="0" fontId="10" fillId="9" borderId="24" xfId="0" applyFont="1" applyFill="1" applyBorder="1" applyAlignment="1" applyProtection="1">
      <alignment horizontal="left" vertical="center"/>
      <protection locked="0"/>
    </xf>
    <xf numFmtId="0" fontId="9" fillId="9" borderId="29" xfId="0" applyFont="1" applyFill="1" applyBorder="1" applyAlignment="1">
      <alignment horizontal="left" vertical="center"/>
    </xf>
    <xf numFmtId="0" fontId="7" fillId="4" borderId="30" xfId="0" applyFont="1" applyFill="1" applyBorder="1" applyAlignment="1" applyProtection="1">
      <alignment horizontal="left" vertical="center" wrapText="1"/>
      <protection hidden="1"/>
    </xf>
    <xf numFmtId="0" fontId="0" fillId="0" borderId="25" xfId="0" applyBorder="1" applyAlignment="1">
      <alignment horizontal="left" vertical="center" wrapText="1"/>
    </xf>
    <xf numFmtId="164" fontId="6" fillId="5" borderId="1" xfId="0" applyNumberFormat="1" applyFont="1" applyFill="1" applyBorder="1" applyAlignment="1" applyProtection="1">
      <alignment horizontal="left" vertical="center"/>
      <protection hidden="1"/>
    </xf>
    <xf numFmtId="164" fontId="6" fillId="5" borderId="0" xfId="0" applyNumberFormat="1" applyFont="1" applyFill="1" applyAlignment="1" applyProtection="1">
      <alignment horizontal="left" vertical="center"/>
      <protection hidden="1"/>
    </xf>
    <xf numFmtId="164" fontId="6" fillId="5" borderId="15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5" xfId="0" applyFont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13" xfId="0" applyFont="1" applyBorder="1" applyAlignment="1" applyProtection="1">
      <alignment vertical="center"/>
      <protection hidden="1"/>
    </xf>
    <xf numFmtId="0" fontId="5" fillId="0" borderId="16" xfId="0" applyFont="1" applyBorder="1" applyAlignment="1" applyProtection="1">
      <alignment vertic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left" vertical="center" wrapText="1"/>
      <protection hidden="1"/>
    </xf>
    <xf numFmtId="0" fontId="2" fillId="5" borderId="11" xfId="0" applyFont="1" applyFill="1" applyBorder="1" applyAlignment="1" applyProtection="1">
      <alignment horizontal="left"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4" fillId="8" borderId="20" xfId="0" applyFont="1" applyFill="1" applyBorder="1" applyAlignment="1" applyProtection="1">
      <alignment horizontal="center" vertical="top"/>
      <protection hidden="1"/>
    </xf>
    <xf numFmtId="0" fontId="4" fillId="8" borderId="21" xfId="0" applyFont="1" applyFill="1" applyBorder="1" applyAlignment="1" applyProtection="1">
      <alignment horizontal="center" vertical="top"/>
      <protection hidden="1"/>
    </xf>
    <xf numFmtId="0" fontId="4" fillId="8" borderId="22" xfId="0" applyFont="1" applyFill="1" applyBorder="1" applyAlignment="1" applyProtection="1">
      <alignment horizontal="center" vertical="top"/>
      <protection hidden="1"/>
    </xf>
    <xf numFmtId="0" fontId="10" fillId="9" borderId="17" xfId="0" applyFont="1" applyFill="1" applyBorder="1" applyAlignment="1" applyProtection="1">
      <alignment horizontal="left" vertical="center" wrapText="1"/>
      <protection hidden="1"/>
    </xf>
    <xf numFmtId="0" fontId="10" fillId="9" borderId="8" xfId="0" applyFont="1" applyFill="1" applyBorder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left" vertical="center" wrapText="1"/>
      <protection hidden="1"/>
    </xf>
    <xf numFmtId="0" fontId="7" fillId="4" borderId="14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8" fillId="6" borderId="17" xfId="0" applyFont="1" applyFill="1" applyBorder="1" applyAlignment="1" applyProtection="1">
      <alignment horizontal="left" vertical="center"/>
      <protection locked="0"/>
    </xf>
    <xf numFmtId="0" fontId="8" fillId="6" borderId="8" xfId="0" applyFont="1" applyFill="1" applyBorder="1" applyAlignment="1" applyProtection="1">
      <alignment horizontal="left" vertical="center"/>
      <protection locked="0"/>
    </xf>
    <xf numFmtId="0" fontId="8" fillId="6" borderId="10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>
      <alignment vertical="center" wrapText="1"/>
    </xf>
    <xf numFmtId="0" fontId="0" fillId="7" borderId="26" xfId="0" applyFill="1" applyBorder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0" fillId="0" borderId="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49" fontId="0" fillId="0" borderId="0" xfId="0" applyNumberFormat="1" applyAlignment="1" applyProtection="1">
      <alignment wrapText="1"/>
      <protection hidden="1"/>
    </xf>
    <xf numFmtId="0" fontId="0" fillId="0" borderId="0" xfId="0" applyAlignment="1">
      <alignment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F9FF"/>
      <rgbColor rgb="00FFFFCC"/>
      <rgbColor rgb="00660066"/>
      <rgbColor rgb="00FF8080"/>
      <rgbColor rgb="000066CC"/>
      <rgbColor rgb="00CCCCFF"/>
      <rgbColor rgb="0000456A"/>
      <rgbColor rgb="00FF00FF"/>
      <rgbColor rgb="00FFFF00"/>
      <rgbColor rgb="0000FFFF"/>
      <rgbColor rgb="00800080"/>
      <rgbColor rgb="00800000"/>
      <rgbColor rgb="00008080"/>
      <rgbColor rgb="0000598A"/>
      <rgbColor rgb="0000CCFF"/>
      <rgbColor rgb="00CCFFFF"/>
      <rgbColor rgb="00DCE775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53"/>
  <sheetViews>
    <sheetView tabSelected="1" view="pageBreakPreview" zoomScale="115" zoomScaleNormal="100" zoomScaleSheetLayoutView="115" workbookViewId="0">
      <selection activeCell="C2" sqref="C2:E2"/>
    </sheetView>
  </sheetViews>
  <sheetFormatPr defaultColWidth="9.140625" defaultRowHeight="12.75" x14ac:dyDescent="0.2"/>
  <cols>
    <col min="1" max="1" width="4.28515625" style="17" bestFit="1" customWidth="1"/>
    <col min="2" max="2" width="18.7109375" style="17" customWidth="1"/>
    <col min="3" max="3" width="10.7109375" style="17" customWidth="1"/>
    <col min="4" max="4" width="9.7109375" style="17" customWidth="1"/>
    <col min="5" max="5" width="6.7109375" style="17" customWidth="1"/>
    <col min="6" max="6" width="3.7109375" style="17" customWidth="1"/>
    <col min="7" max="7" width="17.7109375" style="17" customWidth="1"/>
    <col min="8" max="8" width="9.7109375" style="17" customWidth="1"/>
    <col min="9" max="9" width="20.42578125" style="17" customWidth="1"/>
    <col min="10" max="10" width="4.42578125" style="17" customWidth="1"/>
    <col min="11" max="24" width="9.140625" style="17"/>
    <col min="25" max="25" width="14.28515625" style="17" customWidth="1"/>
    <col min="26" max="30" width="9.140625" style="17"/>
    <col min="31" max="31" width="15.7109375" style="17" customWidth="1"/>
    <col min="32" max="16384" width="9.140625" style="17"/>
  </cols>
  <sheetData>
    <row r="1" spans="1:28" s="11" customFormat="1" ht="24.95" customHeight="1" thickBot="1" x14ac:dyDescent="0.25">
      <c r="A1" s="84" t="s">
        <v>90</v>
      </c>
      <c r="B1" s="85"/>
      <c r="C1" s="85"/>
      <c r="D1" s="85"/>
      <c r="E1" s="85"/>
      <c r="F1" s="85"/>
      <c r="G1" s="85"/>
      <c r="H1" s="85"/>
      <c r="I1" s="86"/>
      <c r="J1" s="12"/>
      <c r="X1" s="12"/>
      <c r="Y1" s="12"/>
    </row>
    <row r="2" spans="1:28" s="11" customFormat="1" ht="18" customHeight="1" x14ac:dyDescent="0.2">
      <c r="A2" s="89" t="s">
        <v>1</v>
      </c>
      <c r="B2" s="90"/>
      <c r="C2" s="92" t="s">
        <v>2</v>
      </c>
      <c r="D2" s="93"/>
      <c r="E2" s="94"/>
      <c r="F2" s="87" t="s">
        <v>96</v>
      </c>
      <c r="G2" s="88"/>
      <c r="H2" s="51"/>
      <c r="I2" s="52"/>
      <c r="J2" s="12"/>
      <c r="Y2" s="13"/>
    </row>
    <row r="3" spans="1:28" s="11" customFormat="1" ht="18" customHeight="1" thickBot="1" x14ac:dyDescent="0.25">
      <c r="A3" s="60" t="s">
        <v>91</v>
      </c>
      <c r="B3" s="61"/>
      <c r="C3" s="53"/>
      <c r="D3" s="54"/>
      <c r="E3" s="55"/>
      <c r="F3" s="58" t="s">
        <v>92</v>
      </c>
      <c r="G3" s="59"/>
      <c r="H3" s="56"/>
      <c r="I3" s="57"/>
      <c r="J3" s="12"/>
      <c r="Y3" s="13"/>
      <c r="Z3" s="14"/>
    </row>
    <row r="4" spans="1:28" s="11" customFormat="1" ht="16.350000000000001" customHeight="1" x14ac:dyDescent="0.2">
      <c r="A4" s="28" t="s">
        <v>3</v>
      </c>
      <c r="B4" s="25" t="s">
        <v>4</v>
      </c>
      <c r="C4" s="25"/>
      <c r="D4" s="34"/>
      <c r="E4" s="80"/>
      <c r="F4" s="80"/>
      <c r="G4" s="79" t="s">
        <v>5</v>
      </c>
      <c r="H4" s="79"/>
      <c r="I4" s="41"/>
      <c r="J4" s="12"/>
      <c r="Y4" s="13"/>
      <c r="Z4" s="13"/>
    </row>
    <row r="5" spans="1:28" s="11" customFormat="1" ht="16.149999999999999" customHeight="1" x14ac:dyDescent="0.2">
      <c r="A5" s="33">
        <v>1.1000000000000001</v>
      </c>
      <c r="B5" s="77" t="s">
        <v>89</v>
      </c>
      <c r="C5" s="78"/>
      <c r="D5" s="30"/>
      <c r="E5" s="97"/>
      <c r="F5" s="98"/>
      <c r="G5" s="98"/>
      <c r="H5" s="98"/>
      <c r="I5" s="99"/>
      <c r="J5" s="12"/>
      <c r="Y5" s="13"/>
      <c r="Z5" s="14"/>
    </row>
    <row r="6" spans="1:28" s="11" customFormat="1" ht="15.75" customHeight="1" x14ac:dyDescent="0.2">
      <c r="A6" s="18" t="s">
        <v>7</v>
      </c>
      <c r="B6" s="91" t="s">
        <v>8</v>
      </c>
      <c r="C6" s="91"/>
      <c r="D6" s="30"/>
      <c r="E6" s="95"/>
      <c r="F6" s="95"/>
      <c r="G6" s="95"/>
      <c r="H6" s="95"/>
      <c r="I6" s="96"/>
      <c r="J6" s="12"/>
      <c r="Y6" s="13"/>
      <c r="AB6" s="15"/>
    </row>
    <row r="7" spans="1:28" s="15" customFormat="1" ht="16.149999999999999" customHeight="1" thickBot="1" x14ac:dyDescent="0.25">
      <c r="A7" s="22">
        <v>1.3</v>
      </c>
      <c r="B7" s="100" t="s">
        <v>9</v>
      </c>
      <c r="C7" s="101"/>
      <c r="D7" s="30"/>
      <c r="E7" s="72"/>
      <c r="F7" s="73"/>
      <c r="G7" s="73"/>
      <c r="H7" s="73"/>
      <c r="I7" s="74"/>
      <c r="J7" s="20"/>
      <c r="Y7" s="13"/>
      <c r="Z7" s="11"/>
    </row>
    <row r="8" spans="1:28" s="15" customFormat="1" ht="16.350000000000001" customHeight="1" x14ac:dyDescent="0.2">
      <c r="A8" s="23" t="s">
        <v>10</v>
      </c>
      <c r="B8" s="24" t="s">
        <v>11</v>
      </c>
      <c r="C8" s="24"/>
      <c r="D8" s="26"/>
      <c r="E8" s="80"/>
      <c r="F8" s="80"/>
      <c r="G8" s="79"/>
      <c r="H8" s="79"/>
      <c r="I8" s="41"/>
      <c r="J8" s="20"/>
      <c r="Y8" s="13"/>
      <c r="Z8" s="11"/>
    </row>
    <row r="9" spans="1:28" s="15" customFormat="1" ht="16.149999999999999" customHeight="1" x14ac:dyDescent="0.2">
      <c r="A9" s="33" t="s">
        <v>12</v>
      </c>
      <c r="B9" s="77" t="s">
        <v>13</v>
      </c>
      <c r="C9" s="78"/>
      <c r="D9" s="30"/>
      <c r="E9" s="69"/>
      <c r="F9" s="70"/>
      <c r="G9" s="70"/>
      <c r="H9" s="70"/>
      <c r="I9" s="71"/>
      <c r="J9" s="20"/>
      <c r="Y9" s="13"/>
      <c r="Z9" s="11"/>
    </row>
    <row r="10" spans="1:28" s="15" customFormat="1" ht="16.149999999999999" customHeight="1" x14ac:dyDescent="0.2">
      <c r="A10" s="18" t="s">
        <v>14</v>
      </c>
      <c r="B10" s="91" t="s">
        <v>15</v>
      </c>
      <c r="C10" s="91"/>
      <c r="D10" s="30"/>
      <c r="E10" s="69"/>
      <c r="F10" s="70"/>
      <c r="G10" s="70"/>
      <c r="H10" s="70"/>
      <c r="I10" s="71"/>
      <c r="J10" s="20"/>
      <c r="Y10" s="13"/>
      <c r="Z10" s="10"/>
    </row>
    <row r="11" spans="1:28" s="15" customFormat="1" ht="16.149999999999999" customHeight="1" thickBot="1" x14ac:dyDescent="0.25">
      <c r="A11" s="19">
        <v>2.2999999999999998</v>
      </c>
      <c r="B11" s="91" t="s">
        <v>16</v>
      </c>
      <c r="C11" s="91"/>
      <c r="D11" s="30"/>
      <c r="E11" s="72"/>
      <c r="F11" s="73"/>
      <c r="G11" s="73"/>
      <c r="H11" s="73"/>
      <c r="I11" s="74"/>
      <c r="J11" s="20"/>
      <c r="Z11" s="10"/>
    </row>
    <row r="12" spans="1:28" s="15" customFormat="1" ht="16.350000000000001" customHeight="1" x14ac:dyDescent="0.2">
      <c r="A12" s="23" t="s">
        <v>17</v>
      </c>
      <c r="B12" s="24" t="s">
        <v>18</v>
      </c>
      <c r="C12" s="24"/>
      <c r="D12" s="27"/>
      <c r="E12" s="80"/>
      <c r="F12" s="83"/>
      <c r="G12" s="82"/>
      <c r="H12" s="82"/>
      <c r="I12" s="42"/>
      <c r="J12" s="20"/>
      <c r="Z12" s="16"/>
    </row>
    <row r="13" spans="1:28" s="15" customFormat="1" ht="16.149999999999999" customHeight="1" x14ac:dyDescent="0.2">
      <c r="A13" s="32">
        <v>3.1</v>
      </c>
      <c r="B13" s="77" t="s">
        <v>19</v>
      </c>
      <c r="C13" s="78"/>
      <c r="D13" s="31"/>
      <c r="E13" s="69"/>
      <c r="F13" s="70"/>
      <c r="G13" s="70"/>
      <c r="H13" s="70"/>
      <c r="I13" s="71"/>
      <c r="J13" s="20"/>
      <c r="Z13" s="10"/>
    </row>
    <row r="14" spans="1:28" s="15" customFormat="1" ht="16.149999999999999" customHeight="1" x14ac:dyDescent="0.2">
      <c r="A14" s="18" t="s">
        <v>20</v>
      </c>
      <c r="B14" s="65" t="s">
        <v>21</v>
      </c>
      <c r="C14" s="65"/>
      <c r="D14" s="30"/>
      <c r="E14" s="69"/>
      <c r="F14" s="70"/>
      <c r="G14" s="70"/>
      <c r="H14" s="70"/>
      <c r="I14" s="71"/>
      <c r="J14" s="20"/>
    </row>
    <row r="15" spans="1:28" s="15" customFormat="1" ht="16.149999999999999" customHeight="1" thickBot="1" x14ac:dyDescent="0.25">
      <c r="A15" s="18" t="s">
        <v>22</v>
      </c>
      <c r="B15" s="65" t="s">
        <v>23</v>
      </c>
      <c r="C15" s="65"/>
      <c r="D15" s="30"/>
      <c r="E15" s="72"/>
      <c r="F15" s="73"/>
      <c r="G15" s="73"/>
      <c r="H15" s="73"/>
      <c r="I15" s="74"/>
      <c r="J15" s="20"/>
    </row>
    <row r="16" spans="1:28" s="15" customFormat="1" ht="16.350000000000001" customHeight="1" x14ac:dyDescent="0.2">
      <c r="A16" s="23" t="s">
        <v>24</v>
      </c>
      <c r="B16" s="24" t="s">
        <v>25</v>
      </c>
      <c r="C16" s="24"/>
      <c r="D16" s="27"/>
      <c r="E16" s="80"/>
      <c r="F16" s="81"/>
      <c r="G16" s="79"/>
      <c r="H16" s="79"/>
      <c r="I16" s="43"/>
      <c r="J16" s="20"/>
    </row>
    <row r="17" spans="1:10" s="15" customFormat="1" ht="16.149999999999999" customHeight="1" x14ac:dyDescent="0.2">
      <c r="A17" s="33" t="s">
        <v>26</v>
      </c>
      <c r="B17" s="77" t="s">
        <v>27</v>
      </c>
      <c r="C17" s="78"/>
      <c r="D17" s="31"/>
      <c r="E17" s="69"/>
      <c r="F17" s="70"/>
      <c r="G17" s="70"/>
      <c r="H17" s="70"/>
      <c r="I17" s="71"/>
      <c r="J17" s="20"/>
    </row>
    <row r="18" spans="1:10" s="15" customFormat="1" ht="16.149999999999999" customHeight="1" x14ac:dyDescent="0.2">
      <c r="A18" s="18" t="s">
        <v>28</v>
      </c>
      <c r="B18" s="91" t="s">
        <v>29</v>
      </c>
      <c r="C18" s="91"/>
      <c r="D18" s="30"/>
      <c r="E18" s="69"/>
      <c r="F18" s="70"/>
      <c r="G18" s="70"/>
      <c r="H18" s="70"/>
      <c r="I18" s="71"/>
      <c r="J18" s="20"/>
    </row>
    <row r="19" spans="1:10" s="15" customFormat="1" ht="15.75" customHeight="1" x14ac:dyDescent="0.2">
      <c r="A19" s="18" t="s">
        <v>30</v>
      </c>
      <c r="B19" s="65" t="s">
        <v>31</v>
      </c>
      <c r="C19" s="65"/>
      <c r="D19" s="30"/>
      <c r="E19" s="69"/>
      <c r="F19" s="70"/>
      <c r="G19" s="70"/>
      <c r="H19" s="70"/>
      <c r="I19" s="71"/>
      <c r="J19" s="20"/>
    </row>
    <row r="20" spans="1:10" s="15" customFormat="1" ht="16.149999999999999" customHeight="1" x14ac:dyDescent="0.2">
      <c r="A20" s="18" t="s">
        <v>32</v>
      </c>
      <c r="B20" s="65" t="s">
        <v>33</v>
      </c>
      <c r="C20" s="65"/>
      <c r="D20" s="30"/>
      <c r="E20" s="69"/>
      <c r="F20" s="70"/>
      <c r="G20" s="70"/>
      <c r="H20" s="70"/>
      <c r="I20" s="71"/>
      <c r="J20" s="20"/>
    </row>
    <row r="21" spans="1:10" s="15" customFormat="1" ht="16.149999999999999" customHeight="1" x14ac:dyDescent="0.2">
      <c r="A21" s="18" t="s">
        <v>34</v>
      </c>
      <c r="B21" s="65" t="s">
        <v>35</v>
      </c>
      <c r="C21" s="65"/>
      <c r="D21" s="30"/>
      <c r="E21" s="69"/>
      <c r="F21" s="70"/>
      <c r="G21" s="70"/>
      <c r="H21" s="70"/>
      <c r="I21" s="71"/>
      <c r="J21" s="20"/>
    </row>
    <row r="22" spans="1:10" s="15" customFormat="1" ht="16.149999999999999" customHeight="1" thickBot="1" x14ac:dyDescent="0.25">
      <c r="A22" s="18" t="s">
        <v>36</v>
      </c>
      <c r="B22" s="65" t="s">
        <v>37</v>
      </c>
      <c r="C22" s="65"/>
      <c r="D22" s="30"/>
      <c r="E22" s="72"/>
      <c r="F22" s="73"/>
      <c r="G22" s="73"/>
      <c r="H22" s="73"/>
      <c r="I22" s="74"/>
      <c r="J22" s="20"/>
    </row>
    <row r="23" spans="1:10" s="15" customFormat="1" ht="16.350000000000001" customHeight="1" x14ac:dyDescent="0.2">
      <c r="A23" s="23" t="s">
        <v>38</v>
      </c>
      <c r="B23" s="24" t="s">
        <v>39</v>
      </c>
      <c r="C23" s="24"/>
      <c r="D23" s="27"/>
      <c r="E23" s="80"/>
      <c r="F23" s="83"/>
      <c r="G23" s="82"/>
      <c r="H23" s="82"/>
      <c r="I23" s="42"/>
      <c r="J23" s="20"/>
    </row>
    <row r="24" spans="1:10" s="15" customFormat="1" ht="16.149999999999999" customHeight="1" x14ac:dyDescent="0.2">
      <c r="A24" s="33" t="s">
        <v>40</v>
      </c>
      <c r="B24" s="77" t="s">
        <v>41</v>
      </c>
      <c r="C24" s="78"/>
      <c r="D24" s="31"/>
      <c r="E24" s="69"/>
      <c r="F24" s="70"/>
      <c r="G24" s="70"/>
      <c r="H24" s="70"/>
      <c r="I24" s="71"/>
      <c r="J24" s="20"/>
    </row>
    <row r="25" spans="1:10" s="15" customFormat="1" ht="16.149999999999999" customHeight="1" x14ac:dyDescent="0.2">
      <c r="A25" s="18" t="s">
        <v>42</v>
      </c>
      <c r="B25" s="65" t="s">
        <v>43</v>
      </c>
      <c r="C25" s="65"/>
      <c r="D25" s="30"/>
      <c r="E25" s="69"/>
      <c r="F25" s="70"/>
      <c r="G25" s="70"/>
      <c r="H25" s="70"/>
      <c r="I25" s="71"/>
      <c r="J25" s="20"/>
    </row>
    <row r="26" spans="1:10" s="15" customFormat="1" ht="16.149999999999999" customHeight="1" x14ac:dyDescent="0.2">
      <c r="A26" s="18" t="s">
        <v>44</v>
      </c>
      <c r="B26" s="65" t="s">
        <v>45</v>
      </c>
      <c r="C26" s="65"/>
      <c r="D26" s="30"/>
      <c r="E26" s="69"/>
      <c r="F26" s="70"/>
      <c r="G26" s="70"/>
      <c r="H26" s="70"/>
      <c r="I26" s="71"/>
      <c r="J26" s="20"/>
    </row>
    <row r="27" spans="1:10" s="15" customFormat="1" ht="16.149999999999999" customHeight="1" x14ac:dyDescent="0.2">
      <c r="A27" s="18" t="s">
        <v>46</v>
      </c>
      <c r="B27" s="65" t="s">
        <v>47</v>
      </c>
      <c r="C27" s="65"/>
      <c r="D27" s="30"/>
      <c r="E27" s="69"/>
      <c r="F27" s="70"/>
      <c r="G27" s="70"/>
      <c r="H27" s="70"/>
      <c r="I27" s="71"/>
      <c r="J27" s="20"/>
    </row>
    <row r="28" spans="1:10" s="15" customFormat="1" ht="16.149999999999999" customHeight="1" x14ac:dyDescent="0.2">
      <c r="A28" s="18" t="s">
        <v>48</v>
      </c>
      <c r="B28" s="65" t="s">
        <v>49</v>
      </c>
      <c r="C28" s="65"/>
      <c r="D28" s="30"/>
      <c r="E28" s="69"/>
      <c r="F28" s="70"/>
      <c r="G28" s="70"/>
      <c r="H28" s="70"/>
      <c r="I28" s="71"/>
      <c r="J28" s="20"/>
    </row>
    <row r="29" spans="1:10" s="15" customFormat="1" ht="16.149999999999999" customHeight="1" x14ac:dyDescent="0.2">
      <c r="A29" s="18" t="s">
        <v>50</v>
      </c>
      <c r="B29" s="65" t="s">
        <v>51</v>
      </c>
      <c r="C29" s="65"/>
      <c r="D29" s="30"/>
      <c r="E29" s="69"/>
      <c r="F29" s="70"/>
      <c r="G29" s="70"/>
      <c r="H29" s="70"/>
      <c r="I29" s="71"/>
      <c r="J29" s="20"/>
    </row>
    <row r="30" spans="1:10" s="15" customFormat="1" ht="16.149999999999999" customHeight="1" x14ac:dyDescent="0.2">
      <c r="A30" s="18" t="s">
        <v>52</v>
      </c>
      <c r="B30" s="65" t="s">
        <v>53</v>
      </c>
      <c r="C30" s="65"/>
      <c r="D30" s="30"/>
      <c r="E30" s="69"/>
      <c r="F30" s="70"/>
      <c r="G30" s="70"/>
      <c r="H30" s="70"/>
      <c r="I30" s="71"/>
      <c r="J30" s="20"/>
    </row>
    <row r="31" spans="1:10" s="15" customFormat="1" ht="16.149999999999999" customHeight="1" thickBot="1" x14ac:dyDescent="0.25">
      <c r="A31" s="21" t="s">
        <v>54</v>
      </c>
      <c r="B31" s="75" t="s">
        <v>55</v>
      </c>
      <c r="C31" s="76"/>
      <c r="D31" s="45"/>
      <c r="E31" s="72"/>
      <c r="F31" s="73"/>
      <c r="G31" s="73"/>
      <c r="H31" s="73"/>
      <c r="I31" s="74"/>
      <c r="J31" s="20"/>
    </row>
    <row r="32" spans="1:10" s="15" customFormat="1" ht="16.350000000000001" customHeight="1" x14ac:dyDescent="0.2">
      <c r="A32" s="28" t="s">
        <v>56</v>
      </c>
      <c r="B32" s="25" t="s">
        <v>57</v>
      </c>
      <c r="C32" s="25"/>
      <c r="D32" s="29"/>
      <c r="E32" s="80"/>
      <c r="F32" s="83"/>
      <c r="G32" s="82"/>
      <c r="H32" s="82"/>
      <c r="I32" s="44"/>
      <c r="J32" s="20"/>
    </row>
    <row r="33" spans="1:28" s="15" customFormat="1" ht="16.149999999999999" customHeight="1" x14ac:dyDescent="0.2">
      <c r="A33" s="32">
        <v>6.1</v>
      </c>
      <c r="B33" s="77" t="s">
        <v>58</v>
      </c>
      <c r="C33" s="78"/>
      <c r="D33" s="31"/>
      <c r="E33" s="69"/>
      <c r="F33" s="70"/>
      <c r="G33" s="70"/>
      <c r="H33" s="70"/>
      <c r="I33" s="71"/>
      <c r="J33" s="20"/>
    </row>
    <row r="34" spans="1:28" s="15" customFormat="1" ht="16.149999999999999" customHeight="1" x14ac:dyDescent="0.2">
      <c r="A34" s="19">
        <v>6.2</v>
      </c>
      <c r="B34" s="65" t="s">
        <v>59</v>
      </c>
      <c r="C34" s="65"/>
      <c r="D34" s="30"/>
      <c r="E34" s="69"/>
      <c r="F34" s="70"/>
      <c r="G34" s="70"/>
      <c r="H34" s="70"/>
      <c r="I34" s="71"/>
      <c r="J34" s="20"/>
    </row>
    <row r="35" spans="1:28" s="15" customFormat="1" ht="16.149999999999999" customHeight="1" x14ac:dyDescent="0.2">
      <c r="A35" s="19">
        <v>6.3</v>
      </c>
      <c r="B35" s="65" t="s">
        <v>60</v>
      </c>
      <c r="C35" s="65"/>
      <c r="D35" s="30"/>
      <c r="E35" s="69"/>
      <c r="F35" s="70"/>
      <c r="G35" s="70"/>
      <c r="H35" s="70"/>
      <c r="I35" s="71"/>
      <c r="J35" s="20"/>
    </row>
    <row r="36" spans="1:28" s="15" customFormat="1" ht="18" customHeight="1" thickBot="1" x14ac:dyDescent="0.25">
      <c r="A36" s="22">
        <v>6.4</v>
      </c>
      <c r="B36" s="75" t="s">
        <v>88</v>
      </c>
      <c r="C36" s="76"/>
      <c r="D36" s="45"/>
      <c r="E36" s="72"/>
      <c r="F36" s="73"/>
      <c r="G36" s="73"/>
      <c r="H36" s="73"/>
      <c r="I36" s="74"/>
      <c r="J36" s="20"/>
      <c r="Z36" s="11"/>
      <c r="AB36" s="11"/>
    </row>
    <row r="37" spans="1:28" s="11" customFormat="1" ht="19.5" customHeight="1" x14ac:dyDescent="0.2">
      <c r="A37" s="62" t="s">
        <v>93</v>
      </c>
      <c r="B37" s="63"/>
      <c r="C37" s="63"/>
      <c r="D37" s="63"/>
      <c r="E37" s="63"/>
      <c r="F37" s="63"/>
      <c r="G37" s="63"/>
      <c r="H37" s="63"/>
      <c r="I37" s="64"/>
      <c r="J37" s="12"/>
    </row>
    <row r="38" spans="1:28" s="11" customFormat="1" ht="12.75" customHeight="1" x14ac:dyDescent="0.2">
      <c r="A38" s="66"/>
      <c r="B38" s="67"/>
      <c r="C38" s="67"/>
      <c r="D38" s="67"/>
      <c r="E38" s="67"/>
      <c r="F38" s="67"/>
      <c r="G38" s="67"/>
      <c r="H38" s="67"/>
      <c r="I38" s="68"/>
      <c r="J38" s="12"/>
    </row>
    <row r="39" spans="1:28" s="11" customFormat="1" ht="16.149999999999999" customHeight="1" x14ac:dyDescent="0.2">
      <c r="A39" s="66"/>
      <c r="B39" s="67"/>
      <c r="C39" s="67"/>
      <c r="D39" s="67"/>
      <c r="E39" s="67"/>
      <c r="F39" s="67"/>
      <c r="G39" s="67"/>
      <c r="H39" s="67"/>
      <c r="I39" s="68"/>
      <c r="J39" s="12"/>
    </row>
    <row r="40" spans="1:28" s="11" customFormat="1" ht="16.149999999999999" customHeight="1" x14ac:dyDescent="0.2">
      <c r="A40" s="66"/>
      <c r="B40" s="67"/>
      <c r="C40" s="67"/>
      <c r="D40" s="67"/>
      <c r="E40" s="67"/>
      <c r="F40" s="67"/>
      <c r="G40" s="67"/>
      <c r="H40" s="67"/>
      <c r="I40" s="68"/>
      <c r="J40" s="12"/>
    </row>
    <row r="41" spans="1:28" s="11" customFormat="1" ht="16.149999999999999" customHeight="1" x14ac:dyDescent="0.2">
      <c r="A41" s="66"/>
      <c r="B41" s="67"/>
      <c r="C41" s="67"/>
      <c r="D41" s="67"/>
      <c r="E41" s="67"/>
      <c r="F41" s="67"/>
      <c r="G41" s="67"/>
      <c r="H41" s="67"/>
      <c r="I41" s="68"/>
      <c r="J41" s="12"/>
    </row>
    <row r="42" spans="1:28" s="11" customFormat="1" ht="16.149999999999999" customHeight="1" x14ac:dyDescent="0.2">
      <c r="A42" s="66"/>
      <c r="B42" s="67"/>
      <c r="C42" s="67"/>
      <c r="D42" s="67"/>
      <c r="E42" s="67"/>
      <c r="F42" s="67"/>
      <c r="G42" s="67"/>
      <c r="H42" s="67"/>
      <c r="I42" s="68"/>
      <c r="J42" s="12"/>
    </row>
    <row r="43" spans="1:28" s="11" customFormat="1" ht="16.149999999999999" customHeight="1" x14ac:dyDescent="0.2">
      <c r="A43" s="66"/>
      <c r="B43" s="67"/>
      <c r="C43" s="67"/>
      <c r="D43" s="67"/>
      <c r="E43" s="67"/>
      <c r="F43" s="67"/>
      <c r="G43" s="67"/>
      <c r="H43" s="67"/>
      <c r="I43" s="68"/>
      <c r="J43" s="12"/>
    </row>
    <row r="44" spans="1:28" s="11" customFormat="1" ht="16.149999999999999" customHeight="1" x14ac:dyDescent="0.2">
      <c r="A44" s="66"/>
      <c r="B44" s="67"/>
      <c r="C44" s="67"/>
      <c r="D44" s="67"/>
      <c r="E44" s="67"/>
      <c r="F44" s="67"/>
      <c r="G44" s="67"/>
      <c r="H44" s="67"/>
      <c r="I44" s="68"/>
      <c r="J44" s="12"/>
    </row>
    <row r="45" spans="1:28" s="11" customFormat="1" ht="16.149999999999999" customHeight="1" x14ac:dyDescent="0.2">
      <c r="A45" s="66"/>
      <c r="B45" s="67"/>
      <c r="C45" s="67"/>
      <c r="D45" s="67"/>
      <c r="E45" s="67"/>
      <c r="F45" s="67"/>
      <c r="G45" s="67"/>
      <c r="H45" s="67"/>
      <c r="I45" s="68"/>
      <c r="J45" s="12"/>
    </row>
    <row r="46" spans="1:28" s="11" customFormat="1" ht="16.149999999999999" customHeight="1" x14ac:dyDescent="0.2">
      <c r="A46" s="66"/>
      <c r="B46" s="67"/>
      <c r="C46" s="67"/>
      <c r="D46" s="67"/>
      <c r="E46" s="67"/>
      <c r="F46" s="67"/>
      <c r="G46" s="67"/>
      <c r="H46" s="67"/>
      <c r="I46" s="68"/>
      <c r="J46" s="12"/>
    </row>
    <row r="47" spans="1:28" s="11" customFormat="1" ht="16.149999999999999" customHeight="1" x14ac:dyDescent="0.2">
      <c r="A47" s="66"/>
      <c r="B47" s="67"/>
      <c r="C47" s="67"/>
      <c r="D47" s="67"/>
      <c r="E47" s="67"/>
      <c r="F47" s="67"/>
      <c r="G47" s="67"/>
      <c r="H47" s="67"/>
      <c r="I47" s="68"/>
      <c r="J47" s="12"/>
    </row>
    <row r="48" spans="1:28" s="11" customFormat="1" ht="16.149999999999999" customHeight="1" x14ac:dyDescent="0.2">
      <c r="A48" s="66"/>
      <c r="B48" s="67"/>
      <c r="C48" s="67"/>
      <c r="D48" s="67"/>
      <c r="E48" s="67"/>
      <c r="F48" s="67"/>
      <c r="G48" s="67"/>
      <c r="H48" s="67"/>
      <c r="I48" s="68"/>
      <c r="J48" s="12"/>
    </row>
    <row r="49" spans="1:10" s="11" customFormat="1" ht="19.5" customHeight="1" thickBot="1" x14ac:dyDescent="0.25">
      <c r="A49" s="46" t="s">
        <v>94</v>
      </c>
      <c r="B49" s="47"/>
      <c r="C49" s="49"/>
      <c r="D49" s="49"/>
      <c r="E49" s="49"/>
      <c r="F49" s="48" t="s">
        <v>95</v>
      </c>
      <c r="G49" s="48"/>
      <c r="H49" s="49"/>
      <c r="I49" s="50"/>
      <c r="J49" s="12"/>
    </row>
    <row r="50" spans="1:10" s="11" customFormat="1" x14ac:dyDescent="0.2"/>
    <row r="51" spans="1:10" s="11" customFormat="1" x14ac:dyDescent="0.2"/>
    <row r="52" spans="1:10" s="11" customFormat="1" x14ac:dyDescent="0.2"/>
    <row r="53" spans="1:10" s="11" customFormat="1" x14ac:dyDescent="0.2"/>
    <row r="54" spans="1:10" s="11" customFormat="1" x14ac:dyDescent="0.2"/>
    <row r="55" spans="1:10" s="11" customFormat="1" x14ac:dyDescent="0.2"/>
    <row r="56" spans="1:10" s="11" customFormat="1" x14ac:dyDescent="0.2"/>
    <row r="57" spans="1:10" s="11" customFormat="1" x14ac:dyDescent="0.2"/>
    <row r="58" spans="1:10" s="11" customFormat="1" x14ac:dyDescent="0.2"/>
    <row r="59" spans="1:10" s="11" customFormat="1" x14ac:dyDescent="0.2"/>
    <row r="60" spans="1:10" s="11" customFormat="1" x14ac:dyDescent="0.2"/>
    <row r="61" spans="1:10" s="11" customFormat="1" x14ac:dyDescent="0.2"/>
    <row r="62" spans="1:10" s="11" customFormat="1" x14ac:dyDescent="0.2"/>
    <row r="63" spans="1:10" s="11" customFormat="1" x14ac:dyDescent="0.2"/>
    <row r="64" spans="1:10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pans="26:38" s="11" customFormat="1" x14ac:dyDescent="0.2"/>
    <row r="434" spans="26:38" s="11" customFormat="1" x14ac:dyDescent="0.2"/>
    <row r="435" spans="26:38" s="11" customFormat="1" x14ac:dyDescent="0.2"/>
    <row r="436" spans="26:38" s="11" customFormat="1" x14ac:dyDescent="0.2"/>
    <row r="437" spans="26:38" s="11" customFormat="1" x14ac:dyDescent="0.2"/>
    <row r="438" spans="26:38" s="11" customFormat="1" x14ac:dyDescent="0.2"/>
    <row r="439" spans="26:38" s="11" customFormat="1" x14ac:dyDescent="0.2"/>
    <row r="440" spans="26:38" s="11" customFormat="1" x14ac:dyDescent="0.2"/>
    <row r="441" spans="26:38" s="11" customFormat="1" x14ac:dyDescent="0.2">
      <c r="Z441" s="17"/>
      <c r="AB441" s="17"/>
      <c r="AG441" s="17"/>
      <c r="AH441" s="17"/>
      <c r="AI441" s="17"/>
      <c r="AJ441" s="17"/>
      <c r="AK441" s="17"/>
      <c r="AL441" s="17"/>
    </row>
    <row r="442" spans="26:38" s="11" customFormat="1" x14ac:dyDescent="0.2">
      <c r="Z442" s="17"/>
      <c r="AA442" s="17"/>
      <c r="AB442" s="17"/>
      <c r="AC442" s="17"/>
      <c r="AD442" s="17"/>
      <c r="AE442" s="17"/>
      <c r="AG442" s="17"/>
      <c r="AH442" s="17"/>
      <c r="AI442" s="17"/>
      <c r="AJ442" s="17"/>
      <c r="AK442" s="17"/>
      <c r="AL442" s="17"/>
    </row>
    <row r="443" spans="26:38" s="11" customFormat="1" x14ac:dyDescent="0.2">
      <c r="Z443" s="17"/>
      <c r="AA443" s="17"/>
      <c r="AB443" s="17"/>
      <c r="AC443" s="17"/>
      <c r="AD443" s="17"/>
      <c r="AE443" s="17"/>
      <c r="AG443" s="17"/>
      <c r="AH443" s="17"/>
      <c r="AI443" s="17"/>
      <c r="AJ443" s="17"/>
      <c r="AK443" s="17"/>
      <c r="AL443" s="17"/>
    </row>
    <row r="444" spans="26:38" s="11" customFormat="1" x14ac:dyDescent="0.2">
      <c r="Z444" s="17"/>
      <c r="AA444" s="17"/>
      <c r="AB444" s="17"/>
      <c r="AC444" s="17"/>
      <c r="AD444" s="17"/>
      <c r="AE444" s="17"/>
      <c r="AG444" s="17"/>
      <c r="AH444" s="17"/>
      <c r="AI444" s="17"/>
      <c r="AJ444" s="17"/>
      <c r="AK444" s="17"/>
      <c r="AL444" s="17"/>
    </row>
    <row r="445" spans="26:38" s="11" customFormat="1" x14ac:dyDescent="0.2"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</row>
    <row r="446" spans="26:38" s="11" customFormat="1" x14ac:dyDescent="0.2"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</row>
    <row r="447" spans="26:38" s="11" customFormat="1" x14ac:dyDescent="0.2"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</row>
    <row r="448" spans="26:38" s="11" customFormat="1" x14ac:dyDescent="0.2"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</row>
    <row r="449" spans="1:67" s="11" customFormat="1" x14ac:dyDescent="0.2"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</row>
    <row r="450" spans="1:67" s="11" customFormat="1" x14ac:dyDescent="0.2"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</row>
    <row r="451" spans="1:67" s="11" customForma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</row>
    <row r="452" spans="1:67" s="11" customForma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</row>
    <row r="453" spans="1:67" s="11" customForma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BJ453" s="17"/>
      <c r="BK453" s="17"/>
      <c r="BL453" s="17"/>
      <c r="BM453" s="17"/>
      <c r="BN453" s="17"/>
      <c r="BO453" s="17"/>
    </row>
  </sheetData>
  <sheetProtection selectLockedCells="1"/>
  <mergeCells count="81">
    <mergeCell ref="G23:H23"/>
    <mergeCell ref="E23:F23"/>
    <mergeCell ref="B7:C7"/>
    <mergeCell ref="E7:I7"/>
    <mergeCell ref="E11:I11"/>
    <mergeCell ref="E21:I21"/>
    <mergeCell ref="B17:C17"/>
    <mergeCell ref="B18:C18"/>
    <mergeCell ref="B20:C20"/>
    <mergeCell ref="B9:C9"/>
    <mergeCell ref="B10:C10"/>
    <mergeCell ref="B11:C11"/>
    <mergeCell ref="B13:C13"/>
    <mergeCell ref="B14:C14"/>
    <mergeCell ref="G8:H8"/>
    <mergeCell ref="B15:C15"/>
    <mergeCell ref="E18:I18"/>
    <mergeCell ref="E12:F12"/>
    <mergeCell ref="E6:I6"/>
    <mergeCell ref="E5:I5"/>
    <mergeCell ref="E13:I13"/>
    <mergeCell ref="E17:I17"/>
    <mergeCell ref="E14:I14"/>
    <mergeCell ref="E15:I15"/>
    <mergeCell ref="E9:I9"/>
    <mergeCell ref="E8:F8"/>
    <mergeCell ref="E10:I10"/>
    <mergeCell ref="B34:C34"/>
    <mergeCell ref="B25:C25"/>
    <mergeCell ref="B26:C26"/>
    <mergeCell ref="B24:C24"/>
    <mergeCell ref="B30:C30"/>
    <mergeCell ref="B27:C27"/>
    <mergeCell ref="E30:I30"/>
    <mergeCell ref="A1:I1"/>
    <mergeCell ref="F2:G2"/>
    <mergeCell ref="A2:B2"/>
    <mergeCell ref="B5:C5"/>
    <mergeCell ref="B6:C6"/>
    <mergeCell ref="C2:E2"/>
    <mergeCell ref="G4:H4"/>
    <mergeCell ref="E29:I29"/>
    <mergeCell ref="B29:C29"/>
    <mergeCell ref="E24:I24"/>
    <mergeCell ref="E28:I28"/>
    <mergeCell ref="G12:H12"/>
    <mergeCell ref="E22:I22"/>
    <mergeCell ref="E25:I25"/>
    <mergeCell ref="E4:F4"/>
    <mergeCell ref="B35:C35"/>
    <mergeCell ref="B31:C31"/>
    <mergeCell ref="B33:C33"/>
    <mergeCell ref="G16:H16"/>
    <mergeCell ref="E16:F16"/>
    <mergeCell ref="B19:C19"/>
    <mergeCell ref="E20:I20"/>
    <mergeCell ref="E27:I27"/>
    <mergeCell ref="B22:C22"/>
    <mergeCell ref="B21:C21"/>
    <mergeCell ref="E31:I31"/>
    <mergeCell ref="E33:I33"/>
    <mergeCell ref="G32:H32"/>
    <mergeCell ref="E32:F32"/>
    <mergeCell ref="E26:I26"/>
    <mergeCell ref="E19:I19"/>
    <mergeCell ref="A49:B49"/>
    <mergeCell ref="F49:G49"/>
    <mergeCell ref="H49:I49"/>
    <mergeCell ref="C49:E49"/>
    <mergeCell ref="H2:I2"/>
    <mergeCell ref="C3:E3"/>
    <mergeCell ref="H3:I3"/>
    <mergeCell ref="F3:G3"/>
    <mergeCell ref="A3:B3"/>
    <mergeCell ref="A37:I37"/>
    <mergeCell ref="B28:C28"/>
    <mergeCell ref="A38:I48"/>
    <mergeCell ref="E34:I34"/>
    <mergeCell ref="E36:I36"/>
    <mergeCell ref="E35:I35"/>
    <mergeCell ref="B36:C36"/>
  </mergeCells>
  <phoneticPr fontId="0" type="noConversion"/>
  <printOptions horizontalCentered="1"/>
  <pageMargins left="0.19685039370078741" right="0.19685039370078741" top="0.39370078740157483" bottom="0.19685039370078741" header="0.51181102362204722" footer="0.39370078740157483"/>
  <pageSetup paperSize="9" fitToWidth="0" fitToHeight="0" orientation="portrait" r:id="rId1"/>
  <headerFooter alignWithMargins="0"/>
  <ignoredErrors>
    <ignoredError sqref="A8 A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3000000}">
          <x14:formula1>
            <xm:f>'Look ups'!$A$1:$A$5</xm:f>
          </x14:formula1>
          <xm:sqref>D24:D31 D5:D7 D9:D11 D13:D15 D17:D22 D33:D36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"/>
  <sheetViews>
    <sheetView workbookViewId="0">
      <selection activeCell="E62" sqref="E62"/>
    </sheetView>
  </sheetViews>
  <sheetFormatPr defaultRowHeight="12.75" x14ac:dyDescent="0.2"/>
  <cols>
    <col min="5" max="5" width="12.85546875" customWidth="1"/>
    <col min="6" max="6" width="13.7109375" customWidth="1"/>
    <col min="14" max="14" width="14.7109375" customWidth="1"/>
  </cols>
  <sheetData>
    <row r="1" spans="1:16" x14ac:dyDescent="0.2">
      <c r="A1" s="1"/>
      <c r="B1" s="2" t="s">
        <v>61</v>
      </c>
      <c r="C1" s="2"/>
      <c r="D1" s="2"/>
      <c r="E1" s="2"/>
      <c r="F1" s="2" t="s">
        <v>62</v>
      </c>
      <c r="G1" s="2"/>
      <c r="H1" s="2"/>
      <c r="I1" s="2"/>
      <c r="J1" s="2" t="s">
        <v>63</v>
      </c>
      <c r="K1" s="2"/>
      <c r="L1" s="2"/>
      <c r="M1" s="2"/>
      <c r="N1" s="2"/>
      <c r="O1" s="2"/>
    </row>
    <row r="2" spans="1:16" x14ac:dyDescent="0.2">
      <c r="A2" s="3" t="s">
        <v>3</v>
      </c>
      <c r="B2" s="2"/>
      <c r="C2" s="4" t="e">
        <f>Main!#REF!</f>
        <v>#REF!</v>
      </c>
      <c r="D2" s="2"/>
      <c r="E2" s="2"/>
      <c r="F2" s="2"/>
      <c r="G2" s="4" t="e">
        <f>Main!#REF!</f>
        <v>#REF!</v>
      </c>
      <c r="H2" s="2"/>
      <c r="I2" s="2"/>
      <c r="J2" s="2"/>
      <c r="K2" s="4" t="e">
        <f>Main!#REF!</f>
        <v>#REF!</v>
      </c>
      <c r="L2" s="2"/>
      <c r="M2" s="2"/>
      <c r="N2" s="2"/>
      <c r="O2" s="2"/>
    </row>
    <row r="3" spans="1:16" x14ac:dyDescent="0.2">
      <c r="A3" s="3" t="s">
        <v>10</v>
      </c>
      <c r="B3" s="2"/>
      <c r="C3" s="4" t="e">
        <f>Main!#REF!</f>
        <v>#REF!</v>
      </c>
      <c r="D3" s="2"/>
      <c r="E3" s="2"/>
      <c r="F3" s="2"/>
      <c r="G3" s="4" t="e">
        <f>Main!#REF!</f>
        <v>#REF!</v>
      </c>
      <c r="H3" s="2"/>
      <c r="I3" s="2"/>
      <c r="J3" s="2"/>
      <c r="K3" s="4" t="e">
        <f>Main!#REF!</f>
        <v>#REF!</v>
      </c>
      <c r="L3" s="2"/>
      <c r="M3" s="2"/>
      <c r="N3" s="2"/>
      <c r="O3" s="2"/>
    </row>
    <row r="4" spans="1:16" x14ac:dyDescent="0.2">
      <c r="A4" s="3" t="s">
        <v>17</v>
      </c>
      <c r="B4" s="2"/>
      <c r="C4" s="4" t="e">
        <f>Main!#REF!</f>
        <v>#REF!</v>
      </c>
      <c r="D4" s="2"/>
      <c r="E4" s="2"/>
      <c r="F4" s="2"/>
      <c r="G4" s="4" t="e">
        <f>Main!#REF!</f>
        <v>#REF!</v>
      </c>
      <c r="H4" s="2"/>
      <c r="I4" s="2"/>
      <c r="J4" s="2"/>
      <c r="K4" s="4" t="e">
        <f>Main!#REF!</f>
        <v>#REF!</v>
      </c>
      <c r="L4" s="2"/>
      <c r="M4" s="2"/>
      <c r="N4" s="2"/>
      <c r="O4" s="2"/>
    </row>
    <row r="5" spans="1:16" x14ac:dyDescent="0.2">
      <c r="A5" s="3" t="s">
        <v>24</v>
      </c>
      <c r="B5" s="2"/>
      <c r="C5" s="4" t="e">
        <f>Main!#REF!</f>
        <v>#REF!</v>
      </c>
      <c r="D5" s="2"/>
      <c r="E5" s="2"/>
      <c r="F5" s="2"/>
      <c r="G5" s="4" t="e">
        <f>Main!#REF!</f>
        <v>#REF!</v>
      </c>
      <c r="H5" s="2"/>
      <c r="I5" s="2"/>
      <c r="J5" s="2"/>
      <c r="K5" s="4" t="e">
        <f>Main!#REF!</f>
        <v>#REF!</v>
      </c>
      <c r="L5" s="2"/>
      <c r="M5" s="2"/>
      <c r="N5" s="2"/>
      <c r="O5" s="2"/>
    </row>
    <row r="6" spans="1:16" x14ac:dyDescent="0.2">
      <c r="A6" s="3" t="s">
        <v>64</v>
      </c>
      <c r="B6" s="2"/>
      <c r="C6" s="4" t="e">
        <f>Main!#REF!</f>
        <v>#REF!</v>
      </c>
      <c r="D6" s="2"/>
      <c r="E6" s="2"/>
      <c r="F6" s="2"/>
      <c r="G6" s="4" t="e">
        <f>Main!#REF!</f>
        <v>#REF!</v>
      </c>
      <c r="H6" s="2"/>
      <c r="I6" s="2"/>
      <c r="J6" s="2"/>
      <c r="K6" s="4" t="e">
        <f>Main!#REF!</f>
        <v>#REF!</v>
      </c>
      <c r="L6" s="2"/>
      <c r="M6" s="2"/>
      <c r="N6" s="2"/>
      <c r="O6" s="2"/>
    </row>
    <row r="7" spans="1:16" x14ac:dyDescent="0.2">
      <c r="A7" s="3" t="s">
        <v>56</v>
      </c>
      <c r="B7" s="2"/>
      <c r="C7" s="4" t="e">
        <f>Main!#REF!</f>
        <v>#REF!</v>
      </c>
      <c r="D7" s="2"/>
      <c r="E7" s="2"/>
      <c r="F7" s="2"/>
      <c r="G7" s="4" t="e">
        <f>Main!#REF!</f>
        <v>#REF!</v>
      </c>
      <c r="H7" s="2"/>
      <c r="I7" s="2"/>
      <c r="J7" s="2"/>
      <c r="K7" s="4" t="e">
        <f>Main!#REF!</f>
        <v>#REF!</v>
      </c>
      <c r="L7" s="2"/>
      <c r="M7" s="2"/>
      <c r="N7" s="2"/>
      <c r="O7" s="2"/>
    </row>
    <row r="8" spans="1:16" x14ac:dyDescent="0.2">
      <c r="A8" s="3" t="s">
        <v>65</v>
      </c>
      <c r="B8" s="2"/>
      <c r="C8" s="4" t="e">
        <f>Main!#REF!</f>
        <v>#REF!</v>
      </c>
      <c r="D8" s="2"/>
      <c r="E8" s="2"/>
      <c r="F8" s="2"/>
      <c r="G8" s="4" t="e">
        <f>Main!#REF!</f>
        <v>#REF!</v>
      </c>
      <c r="H8" s="2"/>
      <c r="I8" s="2"/>
      <c r="J8" s="2"/>
      <c r="K8" s="4" t="e">
        <f>Main!#REF!</f>
        <v>#REF!</v>
      </c>
      <c r="L8" s="2"/>
      <c r="M8" s="2"/>
      <c r="N8" s="2"/>
      <c r="O8" s="2"/>
    </row>
    <row r="9" spans="1:16" x14ac:dyDescent="0.2">
      <c r="A9" s="1"/>
      <c r="B9" s="2"/>
      <c r="C9" s="4"/>
      <c r="D9" s="2"/>
      <c r="E9" s="2"/>
      <c r="F9" s="2"/>
      <c r="G9" s="4"/>
      <c r="H9" s="2"/>
      <c r="I9" s="2"/>
      <c r="J9" s="2"/>
      <c r="K9" s="4"/>
      <c r="L9" s="2"/>
      <c r="M9" s="2"/>
      <c r="N9" s="2"/>
      <c r="O9" s="2"/>
    </row>
    <row r="10" spans="1:16" x14ac:dyDescent="0.2">
      <c r="A10" s="5" t="s">
        <v>66</v>
      </c>
      <c r="B10" s="2"/>
      <c r="C10" s="4" t="e">
        <f>AVERAGE(C2:C8)</f>
        <v>#REF!</v>
      </c>
      <c r="D10" s="2"/>
      <c r="E10" s="2"/>
      <c r="F10" s="2"/>
      <c r="G10" s="4" t="e">
        <f>AVERAGE(G2:G8)</f>
        <v>#REF!</v>
      </c>
      <c r="H10" s="2"/>
      <c r="I10" s="2"/>
      <c r="J10" s="2"/>
      <c r="K10" s="4" t="e">
        <f>AVERAGE(K2:K8)</f>
        <v>#REF!</v>
      </c>
      <c r="L10" s="2"/>
      <c r="M10" s="2"/>
      <c r="N10" s="2"/>
      <c r="O10" s="2"/>
    </row>
    <row r="11" spans="1:16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x14ac:dyDescent="0.2">
      <c r="A13" s="2" t="s">
        <v>67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1" t="s">
        <v>68</v>
      </c>
      <c r="B14" s="4">
        <v>1.1000000000000001</v>
      </c>
      <c r="C14" s="2">
        <f>IF(Main!E9&lt;1.7,1,0)</f>
        <v>1</v>
      </c>
      <c r="D14" s="2" t="s">
        <v>69</v>
      </c>
      <c r="E14" s="4">
        <v>1.1000000000000001</v>
      </c>
      <c r="F14" s="2" t="e">
        <f>IF(Main!#REF!&lt;1.7,1,0)</f>
        <v>#REF!</v>
      </c>
      <c r="G14" s="2"/>
      <c r="H14" s="4"/>
      <c r="I14" s="6" t="e">
        <f>Main!#REF!</f>
        <v>#REF!</v>
      </c>
      <c r="J14" s="2"/>
      <c r="K14" s="2"/>
      <c r="L14" s="2"/>
      <c r="M14" s="2"/>
      <c r="N14" s="2"/>
      <c r="O14" s="2"/>
      <c r="P14" s="2"/>
    </row>
    <row r="15" spans="1:16" x14ac:dyDescent="0.2">
      <c r="A15" s="1"/>
      <c r="B15" s="4">
        <v>1.3</v>
      </c>
      <c r="C15" s="2">
        <f>IF(Main!E13&lt;1.7,1,0)</f>
        <v>1</v>
      </c>
      <c r="D15" s="2"/>
      <c r="E15" s="4">
        <v>1.2</v>
      </c>
      <c r="F15" s="2" t="e">
        <f>IF(Main!#REF!&lt;1.7,1,0)</f>
        <v>#REF!</v>
      </c>
      <c r="G15" s="2"/>
      <c r="H15" s="4"/>
      <c r="I15" s="6"/>
      <c r="J15" s="2"/>
      <c r="K15" s="2"/>
      <c r="L15" s="2"/>
      <c r="M15" s="2"/>
      <c r="N15" s="2"/>
      <c r="O15" s="2"/>
      <c r="P15" s="2"/>
    </row>
    <row r="16" spans="1:16" x14ac:dyDescent="0.2">
      <c r="A16" s="1"/>
      <c r="B16" s="4">
        <v>1.4</v>
      </c>
      <c r="C16" s="2">
        <f>IF(Main!E14&lt;1.7,1,0)</f>
        <v>1</v>
      </c>
      <c r="D16" s="2"/>
      <c r="E16" s="4">
        <v>1.3</v>
      </c>
      <c r="F16" s="7">
        <v>0</v>
      </c>
      <c r="G16" s="2"/>
      <c r="H16" s="4"/>
      <c r="I16" s="6"/>
      <c r="J16" s="2"/>
      <c r="K16" s="2"/>
      <c r="L16" s="2"/>
      <c r="M16" s="2"/>
      <c r="N16" s="2"/>
      <c r="O16" s="2"/>
      <c r="P16" s="2"/>
    </row>
    <row r="17" spans="1:16" x14ac:dyDescent="0.2">
      <c r="A17" s="1"/>
      <c r="B17" s="4">
        <v>2.2000000000000002</v>
      </c>
      <c r="C17" s="2">
        <f>IF(Main!E15&lt;1.7,1,0)</f>
        <v>1</v>
      </c>
      <c r="D17" s="2"/>
      <c r="E17" s="4">
        <v>2.1</v>
      </c>
      <c r="F17" s="2" t="e">
        <f>IF(Main!#REF!&lt;1.7,1,0)</f>
        <v>#REF!</v>
      </c>
      <c r="G17" s="2"/>
      <c r="H17" s="4"/>
      <c r="I17" s="6"/>
      <c r="J17" s="2"/>
      <c r="K17" s="2"/>
      <c r="L17" s="2"/>
      <c r="M17" s="2"/>
      <c r="N17" s="2"/>
      <c r="O17" s="2"/>
      <c r="P17" s="2"/>
    </row>
    <row r="18" spans="1:16" x14ac:dyDescent="0.2">
      <c r="A18" s="1"/>
      <c r="B18" s="4">
        <v>3.1</v>
      </c>
      <c r="C18" s="2">
        <f>IF(Main!E17&lt;1.7,1,0)</f>
        <v>1</v>
      </c>
      <c r="D18" s="2"/>
      <c r="E18" s="4">
        <v>2.2000000000000002</v>
      </c>
      <c r="F18" s="2" t="e">
        <f>IF(Main!#REF!&lt;1.7,1,0)</f>
        <v>#REF!</v>
      </c>
      <c r="G18" s="2"/>
      <c r="H18" s="4"/>
      <c r="I18" s="6"/>
      <c r="J18" s="2"/>
      <c r="K18" s="2"/>
      <c r="L18" s="2"/>
      <c r="M18" s="2"/>
      <c r="N18" s="2"/>
      <c r="O18" s="2"/>
      <c r="P18" s="2"/>
    </row>
    <row r="19" spans="1:16" x14ac:dyDescent="0.2">
      <c r="A19" s="1"/>
      <c r="B19" s="4">
        <v>3.3</v>
      </c>
      <c r="C19" s="2">
        <f>IF(Main!E19&lt;1.7,1,0)</f>
        <v>1</v>
      </c>
      <c r="D19" s="2"/>
      <c r="E19" s="4">
        <v>2.2999999999999998</v>
      </c>
      <c r="F19" s="7">
        <v>0</v>
      </c>
      <c r="G19" s="2"/>
      <c r="H19" s="4"/>
      <c r="I19" s="6"/>
      <c r="J19" s="2"/>
      <c r="K19" s="2"/>
      <c r="L19" s="2"/>
      <c r="M19" s="2"/>
      <c r="N19" s="2"/>
      <c r="O19" s="2"/>
      <c r="P19" s="2"/>
    </row>
    <row r="20" spans="1:16" x14ac:dyDescent="0.2">
      <c r="A20" s="1"/>
      <c r="B20" s="4">
        <v>3.4</v>
      </c>
      <c r="C20" s="2">
        <f>IF(Main!E20&lt;1.7,1,0)</f>
        <v>1</v>
      </c>
      <c r="D20" s="2"/>
      <c r="E20" s="4">
        <v>3.1</v>
      </c>
      <c r="F20" s="2" t="e">
        <f>IF(Main!#REF!&lt;1.7,1,0)</f>
        <v>#REF!</v>
      </c>
      <c r="G20" s="2"/>
      <c r="H20" s="4"/>
      <c r="I20" s="6"/>
      <c r="J20" s="2"/>
      <c r="K20" s="2"/>
      <c r="L20" s="2"/>
      <c r="M20" s="2"/>
      <c r="N20" s="2"/>
      <c r="O20" s="2"/>
      <c r="P20" s="2"/>
    </row>
    <row r="21" spans="1:16" x14ac:dyDescent="0.2">
      <c r="A21" s="1"/>
      <c r="B21" s="4">
        <v>3.5</v>
      </c>
      <c r="C21" s="2">
        <f>IF(Main!E21&lt;1.7,1,0)</f>
        <v>1</v>
      </c>
      <c r="D21" s="2"/>
      <c r="E21" s="4">
        <v>3.2</v>
      </c>
      <c r="F21" s="2" t="e">
        <f>IF(Main!#REF!&lt;1.7,1,0)</f>
        <v>#REF!</v>
      </c>
      <c r="G21" s="2"/>
      <c r="H21" s="4"/>
      <c r="I21" s="6"/>
      <c r="J21" s="2"/>
      <c r="K21" s="2"/>
      <c r="L21" s="2"/>
      <c r="M21" s="2"/>
      <c r="N21" s="2"/>
      <c r="O21" s="2"/>
      <c r="P21" s="2"/>
    </row>
    <row r="22" spans="1:16" x14ac:dyDescent="0.2">
      <c r="A22" s="1"/>
      <c r="B22" s="4">
        <v>3.6</v>
      </c>
      <c r="C22" s="2">
        <f>IF(Main!E22&lt;1.7,1,0)</f>
        <v>1</v>
      </c>
      <c r="D22" s="2"/>
      <c r="E22" s="4">
        <v>3.3</v>
      </c>
      <c r="F22" s="7">
        <v>0</v>
      </c>
      <c r="G22" s="2"/>
      <c r="H22" s="4"/>
      <c r="I22" s="6"/>
      <c r="J22" s="2"/>
      <c r="K22" s="2"/>
      <c r="L22" s="2"/>
      <c r="M22" s="2"/>
      <c r="N22" s="2"/>
      <c r="O22" s="2"/>
      <c r="P22" s="2"/>
    </row>
    <row r="23" spans="1:16" x14ac:dyDescent="0.2">
      <c r="A23" s="1"/>
      <c r="B23" s="4">
        <v>4.0999999999999996</v>
      </c>
      <c r="C23" s="7">
        <v>0</v>
      </c>
      <c r="D23" s="2"/>
      <c r="E23" s="4">
        <v>4.0999999999999996</v>
      </c>
      <c r="F23" s="2" t="e">
        <f>IF(Main!#REF!&lt;1.7,1,0)</f>
        <v>#REF!</v>
      </c>
      <c r="G23" s="2"/>
      <c r="H23" s="4"/>
      <c r="I23" s="6"/>
      <c r="J23" s="2"/>
      <c r="K23" s="2"/>
      <c r="L23" s="2"/>
      <c r="M23" s="2"/>
      <c r="N23" s="2"/>
      <c r="O23" s="2"/>
      <c r="P23" s="2"/>
    </row>
    <row r="24" spans="1:16" x14ac:dyDescent="0.2">
      <c r="A24" s="1"/>
      <c r="B24" s="4">
        <v>4.2</v>
      </c>
      <c r="C24" s="7">
        <v>0</v>
      </c>
      <c r="D24" s="2"/>
      <c r="E24" s="4">
        <v>4.2</v>
      </c>
      <c r="F24" s="2" t="e">
        <f>IF(Main!#REF!&lt;1.7,1,0)</f>
        <v>#REF!</v>
      </c>
      <c r="G24" s="2"/>
      <c r="H24" s="4"/>
      <c r="I24" s="6"/>
      <c r="J24" s="2"/>
      <c r="K24" s="2"/>
      <c r="L24" s="2"/>
      <c r="M24" s="2"/>
      <c r="N24" s="2"/>
      <c r="O24" s="2"/>
      <c r="P24" s="2"/>
    </row>
    <row r="25" spans="1:16" x14ac:dyDescent="0.2">
      <c r="A25" s="1"/>
      <c r="B25" s="4">
        <v>4.3</v>
      </c>
      <c r="C25" s="7">
        <v>0</v>
      </c>
      <c r="D25" s="2"/>
      <c r="E25" s="4">
        <v>4.3</v>
      </c>
      <c r="F25" s="7">
        <v>0</v>
      </c>
      <c r="G25" s="2"/>
      <c r="H25" s="4"/>
      <c r="I25" s="6"/>
      <c r="J25" s="2"/>
      <c r="K25" s="2"/>
      <c r="L25" s="2"/>
      <c r="M25" s="2"/>
      <c r="N25" s="2"/>
      <c r="O25" s="2"/>
      <c r="P25" s="2"/>
    </row>
    <row r="26" spans="1:16" x14ac:dyDescent="0.2">
      <c r="A26" s="1"/>
      <c r="B26" s="4">
        <v>4.4000000000000004</v>
      </c>
      <c r="C26" s="7">
        <v>0</v>
      </c>
      <c r="D26" s="2"/>
      <c r="E26" s="4">
        <v>5.0999999999999996</v>
      </c>
      <c r="F26" s="2" t="e">
        <f>IF(Main!#REF!&lt;1.7,1,0)</f>
        <v>#REF!</v>
      </c>
      <c r="G26" s="2"/>
      <c r="H26" s="4"/>
      <c r="I26" s="6"/>
      <c r="J26" s="2"/>
      <c r="K26" s="2"/>
      <c r="L26" s="2"/>
      <c r="M26" s="2"/>
      <c r="N26" s="2"/>
      <c r="O26" s="2"/>
      <c r="P26" s="2"/>
    </row>
    <row r="27" spans="1:16" x14ac:dyDescent="0.2">
      <c r="A27" s="1"/>
      <c r="B27" s="4">
        <v>4.5</v>
      </c>
      <c r="C27" s="7">
        <v>0</v>
      </c>
      <c r="D27" s="2"/>
      <c r="E27" s="4">
        <v>5.2</v>
      </c>
      <c r="F27" s="2" t="e">
        <f>IF(Main!#REF!&lt;1.7,1,0)</f>
        <v>#REF!</v>
      </c>
      <c r="G27" s="2"/>
      <c r="H27" s="4"/>
      <c r="I27" s="6"/>
      <c r="J27" s="2"/>
      <c r="K27" s="2"/>
      <c r="L27" s="2"/>
      <c r="M27" s="2"/>
      <c r="N27" s="2"/>
      <c r="O27" s="2"/>
      <c r="P27" s="2"/>
    </row>
    <row r="28" spans="1:16" x14ac:dyDescent="0.2">
      <c r="A28" s="1"/>
      <c r="B28" s="4">
        <v>4.5999999999999996</v>
      </c>
      <c r="C28" s="7">
        <v>0</v>
      </c>
      <c r="D28" s="2"/>
      <c r="E28" s="4">
        <v>5.3</v>
      </c>
      <c r="F28" s="7">
        <v>0</v>
      </c>
      <c r="G28" s="2"/>
      <c r="H28" s="4"/>
      <c r="I28" s="6"/>
      <c r="J28" s="2"/>
      <c r="K28" s="2"/>
      <c r="L28" s="2"/>
      <c r="M28" s="2"/>
      <c r="N28" s="2"/>
      <c r="O28" s="2"/>
      <c r="P28" s="2"/>
    </row>
    <row r="29" spans="1:16" x14ac:dyDescent="0.2">
      <c r="A29" s="1"/>
      <c r="B29" s="4">
        <v>4.7</v>
      </c>
      <c r="C29" s="7">
        <v>0</v>
      </c>
      <c r="D29" s="2"/>
      <c r="E29" s="4">
        <v>6.1</v>
      </c>
      <c r="F29" s="2" t="e">
        <f>IF(Main!#REF!&lt;1.7,1,0)</f>
        <v>#REF!</v>
      </c>
      <c r="G29" s="2"/>
      <c r="H29" s="4"/>
      <c r="I29" s="6"/>
      <c r="J29" s="2"/>
      <c r="K29" s="2"/>
      <c r="L29" s="2"/>
      <c r="M29" s="2"/>
      <c r="N29" s="2"/>
      <c r="O29" s="2"/>
      <c r="P29" s="2"/>
    </row>
    <row r="30" spans="1:16" x14ac:dyDescent="0.2">
      <c r="A30" s="1"/>
      <c r="B30" s="4">
        <v>4.8</v>
      </c>
      <c r="C30" s="7">
        <v>0</v>
      </c>
      <c r="D30" s="2"/>
      <c r="E30" s="4">
        <v>6.2</v>
      </c>
      <c r="F30" s="2" t="e">
        <f>IF(Main!#REF!&lt;1.7,1,0)</f>
        <v>#REF!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1"/>
      <c r="B31" s="4">
        <v>5.0999999999999996</v>
      </c>
      <c r="C31" s="2">
        <f>IF(Main!E33&lt;1.7,1,0)</f>
        <v>1</v>
      </c>
      <c r="D31" s="2"/>
      <c r="E31" s="4">
        <v>6.3</v>
      </c>
      <c r="F31" s="7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1"/>
      <c r="B32" s="4">
        <v>5.2</v>
      </c>
      <c r="C32" s="2">
        <f>IF(Main!E34&lt;1.7,1,0)</f>
        <v>1</v>
      </c>
      <c r="D32" s="2"/>
      <c r="E32" s="4">
        <v>7.1</v>
      </c>
      <c r="F32" s="2" t="e">
        <f>IF(Main!#REF!&lt;1.7,1,0)</f>
        <v>#REF!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1"/>
      <c r="B33" s="4">
        <v>5.3</v>
      </c>
      <c r="C33" s="2">
        <f>IF(Main!E35&lt;1.7,1,0)</f>
        <v>1</v>
      </c>
      <c r="D33" s="2"/>
      <c r="E33" s="4">
        <v>7.2</v>
      </c>
      <c r="F33" s="2" t="e">
        <f>IF(Main!#REF!&lt;1.7,1,0)</f>
        <v>#REF!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1"/>
      <c r="B34" s="4">
        <v>5.4</v>
      </c>
      <c r="C34" s="2">
        <f>IF(Main!E36&lt;1.7,1,0)</f>
        <v>1</v>
      </c>
      <c r="D34" s="2"/>
      <c r="E34" s="4">
        <v>7.3</v>
      </c>
      <c r="F34" s="7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1"/>
      <c r="B35" s="2"/>
      <c r="C35" s="2">
        <f>SUM(C14:C34)</f>
        <v>13</v>
      </c>
      <c r="D35" s="2"/>
      <c r="E35" s="2"/>
      <c r="F35" s="2" t="e">
        <f>SUM(F14:F34)</f>
        <v>#REF!</v>
      </c>
      <c r="G35" s="2" t="e">
        <f>F35+C35</f>
        <v>#REF!</v>
      </c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1" t="s">
        <v>70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1" t="s">
        <v>71</v>
      </c>
      <c r="B39" s="2"/>
      <c r="C39" s="2"/>
      <c r="D39" s="2"/>
      <c r="E39" s="2"/>
      <c r="F39" s="2"/>
      <c r="G39" s="6" t="e">
        <f>SUM(Main!#REF!)</f>
        <v>#REF!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1" t="s">
        <v>72</v>
      </c>
      <c r="B40" s="2"/>
      <c r="C40" s="2"/>
      <c r="D40" s="2"/>
      <c r="E40" s="2"/>
      <c r="F40" s="2"/>
      <c r="G40" s="6" t="e">
        <f>IF(AND(G39&gt;=2.45,C35&gt;0),2.4,G39)</f>
        <v>#REF!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A41" s="1" t="s">
        <v>73</v>
      </c>
      <c r="B41" s="2"/>
      <c r="C41" s="2"/>
      <c r="D41" s="2"/>
      <c r="E41" s="2"/>
      <c r="F41" s="2"/>
      <c r="G41" s="6" t="e">
        <f>IF(N57&lt;3,N57,IF(OR(Main!#REF!&lt;2.5,ISTEXT(Main!#REF!)),2.9,3))</f>
        <v>#REF!</v>
      </c>
      <c r="H41" s="2"/>
      <c r="I41" s="2"/>
      <c r="J41" s="2"/>
      <c r="K41" s="2"/>
      <c r="L41" s="2"/>
      <c r="M41" s="2"/>
      <c r="N41" s="2" t="s">
        <v>74</v>
      </c>
      <c r="O41" s="2" t="s">
        <v>75</v>
      </c>
      <c r="P41" s="2"/>
    </row>
    <row r="42" spans="1:16" x14ac:dyDescent="0.2">
      <c r="A42" s="1" t="s">
        <v>76</v>
      </c>
      <c r="B42" s="2"/>
      <c r="C42" s="2"/>
      <c r="D42" s="2"/>
      <c r="E42" s="2"/>
      <c r="F42" s="6" t="e">
        <f>IF(AND(G39&gt;=0.95,OR(Main!#REF!&lt;1,Main!#REF!&lt;1,Main!#REF!&lt;1,Main!#REF!&lt;1,Main!#REF!&lt;1)),1.4)</f>
        <v>#REF!</v>
      </c>
      <c r="G42" s="2"/>
      <c r="H42" s="2"/>
      <c r="I42" s="2" t="s">
        <v>77</v>
      </c>
      <c r="J42" s="2"/>
      <c r="K42" s="2"/>
      <c r="L42" s="2"/>
      <c r="M42" s="2" t="e">
        <f>IF(F$35=0,G40)</f>
        <v>#REF!</v>
      </c>
      <c r="N42" s="2">
        <v>0</v>
      </c>
      <c r="O42" s="2">
        <v>3</v>
      </c>
      <c r="P42" s="2"/>
    </row>
    <row r="43" spans="1:16" x14ac:dyDescent="0.2">
      <c r="A43" s="1"/>
      <c r="B43" s="2"/>
      <c r="C43" s="2"/>
      <c r="D43" s="2"/>
      <c r="E43" s="2"/>
      <c r="F43" s="6" t="e">
        <f>IF(OR(AND(Main!#REF!&gt;=1,Main!#REF!&lt;1.1),AND(Main!#REF!&gt;=1,Main!#REF!&lt;1.1),AND(Main!#REF!&gt;=1,Main!#REF!&lt;1.1),AND(Main!#REF!&gt;=1,Main!#REF!&lt;1.1),AND(Main!#REF!&gt;=1,Main!#REF!&lt;1.1)),1.5)</f>
        <v>#REF!</v>
      </c>
      <c r="G43" s="2"/>
      <c r="H43" s="2"/>
      <c r="I43" s="2"/>
      <c r="J43" s="2"/>
      <c r="K43" s="2"/>
      <c r="L43" s="2"/>
      <c r="M43" s="2" t="e">
        <f>IF(AND(F$35=N43,G$40&gt;=$O43),$O43)</f>
        <v>#REF!</v>
      </c>
      <c r="N43" s="2">
        <v>1</v>
      </c>
      <c r="O43" s="2">
        <v>2.4</v>
      </c>
      <c r="P43" s="2"/>
    </row>
    <row r="44" spans="1:16" x14ac:dyDescent="0.2">
      <c r="A44" s="1"/>
      <c r="B44" s="2"/>
      <c r="C44" s="2"/>
      <c r="D44" s="2"/>
      <c r="E44" s="2"/>
      <c r="F44" s="6" t="e">
        <f>IF(OR(AND(Main!#REF!&gt;=1.1,Main!#REF!&lt;1.2),AND(Main!#REF!&gt;=1.1,Main!#REF!&lt;1.2),AND(Main!#REF!&gt;=1.1,Main!#REF!&lt;1.2),AND(Main!#REF!&gt;=1.1,Main!#REF!&lt;1.2),AND(Main!#REF!&gt;=1.1,Main!#REF!&lt;1.2)),1.6)</f>
        <v>#REF!</v>
      </c>
      <c r="G44" s="2"/>
      <c r="H44" s="2"/>
      <c r="I44" s="2"/>
      <c r="J44" s="2"/>
      <c r="K44" s="2"/>
      <c r="L44" s="2"/>
      <c r="M44" s="2" t="e">
        <f t="shared" ref="M44:M56" si="0">IF(AND(F$35=N44,G$40&gt;=$O44),$O44)</f>
        <v>#REF!</v>
      </c>
      <c r="N44" s="2">
        <v>2</v>
      </c>
      <c r="O44" s="2">
        <v>2.2999999999999998</v>
      </c>
      <c r="P44" s="2"/>
    </row>
    <row r="45" spans="1:16" x14ac:dyDescent="0.2">
      <c r="A45" s="1"/>
      <c r="B45" s="2"/>
      <c r="C45" s="2"/>
      <c r="D45" s="2"/>
      <c r="E45" s="2"/>
      <c r="F45" s="6" t="e">
        <f>IF(OR(AND(Main!#REF!&gt;=1.2,Main!#REF!&lt;1.3),AND(Main!#REF!&gt;=1.2,Main!#REF!&lt;1.3),AND(Main!#REF!&gt;=1.2,Main!#REF!&lt;1.3),AND(Main!#REF!&gt;=1.2,Main!#REF!&lt;1.3),AND(Main!#REF!&gt;=1.2,Main!#REF!&lt;1.3)),1.7)</f>
        <v>#REF!</v>
      </c>
      <c r="G45" s="2"/>
      <c r="H45" s="2"/>
      <c r="I45" s="2"/>
      <c r="J45" s="2"/>
      <c r="K45" s="2"/>
      <c r="L45" s="2"/>
      <c r="M45" s="2" t="e">
        <f t="shared" si="0"/>
        <v>#REF!</v>
      </c>
      <c r="N45" s="2">
        <v>3</v>
      </c>
      <c r="O45" s="2">
        <v>2.1</v>
      </c>
      <c r="P45" s="2"/>
    </row>
    <row r="46" spans="1:16" x14ac:dyDescent="0.2">
      <c r="A46" s="1"/>
      <c r="B46" s="2"/>
      <c r="C46" s="2"/>
      <c r="D46" s="2"/>
      <c r="E46" s="2"/>
      <c r="F46" s="6" t="e">
        <f>IF(OR(AND(Main!#REF!&gt;=1.3,Main!#REF!&lt;1.4),AND(Main!#REF!&gt;=1.3,Main!#REF!&lt;1.4),AND(Main!#REF!&gt;=1.3,Main!#REF!&lt;1.4),AND(Main!#REF!&gt;=1.3,Main!#REF!&lt;1.4),AND(Main!#REF!&gt;=1.3,Main!#REF!&lt;1.4)),1.8)</f>
        <v>#REF!</v>
      </c>
      <c r="G46" s="2"/>
      <c r="H46" s="2"/>
      <c r="I46" s="2"/>
      <c r="J46" s="2"/>
      <c r="K46" s="2"/>
      <c r="L46" s="2"/>
      <c r="M46" s="2" t="e">
        <f t="shared" si="0"/>
        <v>#REF!</v>
      </c>
      <c r="N46" s="2">
        <v>4</v>
      </c>
      <c r="O46" s="2">
        <v>2</v>
      </c>
      <c r="P46" s="2"/>
    </row>
    <row r="47" spans="1:16" x14ac:dyDescent="0.2">
      <c r="A47" s="1"/>
      <c r="B47" s="2"/>
      <c r="C47" s="2"/>
      <c r="D47" s="2"/>
      <c r="E47" s="2"/>
      <c r="F47" s="6" t="e">
        <f>IF(OR(AND(Main!#REF!&gt;=1.4,Main!#REF!&lt;1.5),AND(Main!#REF!&gt;=1.4,Main!#REF!&lt;1.5),AND(Main!#REF!&gt;=1.4,Main!#REF!&lt;1.5),AND(Main!#REF!&gt;=1.4,Main!#REF!&lt;1.5),AND(Main!#REF!&gt;=1.4,Main!#REF!&lt;1.5)),1.9)</f>
        <v>#REF!</v>
      </c>
      <c r="G47" s="2"/>
      <c r="H47" s="2"/>
      <c r="I47" s="2"/>
      <c r="J47" s="2"/>
      <c r="K47" s="2"/>
      <c r="L47" s="2"/>
      <c r="M47" s="2" t="e">
        <f t="shared" si="0"/>
        <v>#REF!</v>
      </c>
      <c r="N47" s="2">
        <v>5</v>
      </c>
      <c r="O47" s="2">
        <v>1.9</v>
      </c>
      <c r="P47" s="2"/>
    </row>
    <row r="48" spans="1:16" x14ac:dyDescent="0.2">
      <c r="A48" s="1"/>
      <c r="B48" s="2"/>
      <c r="C48" s="2"/>
      <c r="D48" s="2"/>
      <c r="E48" s="2"/>
      <c r="F48" s="6" t="e">
        <f>IF(OR(AND(Main!#REF!&gt;=1.5,Main!#REF!&lt;1.6),AND(Main!#REF!&gt;=1.5,Main!#REF!&lt;1.6),AND(Main!#REF!&gt;=1.5,Main!#REF!&lt;1.6),AND(Main!#REF!&gt;=1.5,Main!#REF!&lt;1.6),AND(Main!#REF!&gt;=1.5,Main!#REF!&lt;1.6)),2)</f>
        <v>#REF!</v>
      </c>
      <c r="G48" s="2"/>
      <c r="H48" s="2"/>
      <c r="I48" s="2"/>
      <c r="J48" s="2"/>
      <c r="K48" s="2"/>
      <c r="L48" s="2"/>
      <c r="M48" s="2" t="e">
        <f t="shared" si="0"/>
        <v>#REF!</v>
      </c>
      <c r="N48" s="2">
        <v>6</v>
      </c>
      <c r="O48" s="2">
        <v>1.7</v>
      </c>
      <c r="P48" s="2"/>
    </row>
    <row r="49" spans="1:16" x14ac:dyDescent="0.2">
      <c r="A49" s="1"/>
      <c r="B49" s="2"/>
      <c r="C49" s="2"/>
      <c r="D49" s="2"/>
      <c r="E49" s="2"/>
      <c r="F49" s="6" t="e">
        <f>IF(OR(AND(Main!#REF!&gt;=1.6,Main!#REF!&lt;1.7),AND(Main!#REF!&gt;=1.6,Main!#REF!&lt;1.7),AND(Main!#REF!&gt;=1.6,Main!#REF!&lt;1.7),AND(Main!#REF!&gt;=1.6,Main!#REF!&lt;1.7),AND(Main!#REF!&gt;=1.6,Main!#REF!&lt;1.7)),2.1)</f>
        <v>#REF!</v>
      </c>
      <c r="G49" s="2"/>
      <c r="H49" s="2"/>
      <c r="I49" s="2"/>
      <c r="J49" s="2"/>
      <c r="K49" s="2"/>
      <c r="L49" s="2"/>
      <c r="M49" s="2" t="e">
        <f t="shared" si="0"/>
        <v>#REF!</v>
      </c>
      <c r="N49" s="2">
        <v>7</v>
      </c>
      <c r="O49" s="2">
        <v>1.4</v>
      </c>
      <c r="P49" s="2"/>
    </row>
    <row r="50" spans="1:16" x14ac:dyDescent="0.2">
      <c r="A50" s="1"/>
      <c r="B50" s="2"/>
      <c r="C50" s="2"/>
      <c r="D50" s="2"/>
      <c r="E50" s="2"/>
      <c r="F50" s="6" t="e">
        <f>IF(OR(AND(Main!#REF!&gt;=1.7,Main!#REF!&lt;1.8),AND(Main!#REF!&gt;=1.7,Main!#REF!&lt;1.8),AND(Main!#REF!&gt;=1.7,Main!#REF!&lt;1.8),AND(Main!#REF!&gt;=1.7,Main!#REF!&lt;1.8),AND(Main!#REF!&gt;=1.7,Main!#REF!&lt;1.8)),2.2)</f>
        <v>#REF!</v>
      </c>
      <c r="G50" s="2"/>
      <c r="H50" s="2"/>
      <c r="I50" s="2"/>
      <c r="J50" s="2"/>
      <c r="K50" s="2"/>
      <c r="L50" s="2"/>
      <c r="M50" s="2" t="e">
        <f t="shared" si="0"/>
        <v>#REF!</v>
      </c>
      <c r="N50" s="2">
        <v>8</v>
      </c>
      <c r="O50" s="2">
        <v>1.3</v>
      </c>
      <c r="P50" s="2"/>
    </row>
    <row r="51" spans="1:16" x14ac:dyDescent="0.2">
      <c r="A51" s="1"/>
      <c r="B51" s="2"/>
      <c r="C51" s="2"/>
      <c r="D51" s="2"/>
      <c r="E51" s="2"/>
      <c r="F51" s="6" t="e">
        <f>IF(OR(AND(Main!#REF!&gt;=1.8,Main!#REF!&lt;1.9),AND(Main!#REF!&gt;=1.8,Main!#REF!&lt;1.9),AND(Main!#REF!&gt;=1.8,Main!#REF!&lt;1.9),AND(Main!#REF!&gt;=1.8,Main!#REF!&lt;1.9),AND(Main!#REF!&gt;=1.8,Main!#REF!&lt;1.9)),2.3)</f>
        <v>#REF!</v>
      </c>
      <c r="G51" s="2"/>
      <c r="H51" s="2"/>
      <c r="I51" s="2"/>
      <c r="J51" s="2"/>
      <c r="K51" s="2"/>
      <c r="L51" s="2"/>
      <c r="M51" s="2" t="e">
        <f t="shared" si="0"/>
        <v>#REF!</v>
      </c>
      <c r="N51" s="2">
        <v>9</v>
      </c>
      <c r="O51" s="2">
        <v>1.2</v>
      </c>
      <c r="P51" s="2"/>
    </row>
    <row r="52" spans="1:16" x14ac:dyDescent="0.2">
      <c r="A52" s="1"/>
      <c r="B52" s="2"/>
      <c r="C52" s="2"/>
      <c r="D52" s="2"/>
      <c r="E52" s="2"/>
      <c r="F52" s="6" t="e">
        <f>IF(OR(AND(Main!#REF!&gt;=1.9,Main!#REF!&lt;2),AND(Main!#REF!&gt;=1.9,Main!#REF!&lt;2),AND(Main!#REF!&gt;=1.9,Main!#REF!&lt;2),AND(Main!#REF!&gt;=1.9,Main!#REF!&lt;2),AND(Main!#REF!&gt;=1.9,Main!#REF!&lt;2)),2.4)</f>
        <v>#REF!</v>
      </c>
      <c r="G52" s="2"/>
      <c r="H52" s="2"/>
      <c r="I52" s="2"/>
      <c r="J52" s="2"/>
      <c r="K52" s="2"/>
      <c r="L52" s="2"/>
      <c r="M52" s="2" t="e">
        <f t="shared" si="0"/>
        <v>#REF!</v>
      </c>
      <c r="N52" s="2">
        <v>10</v>
      </c>
      <c r="O52" s="2">
        <v>1.1000000000000001</v>
      </c>
      <c r="P52" s="2"/>
    </row>
    <row r="53" spans="1:16" x14ac:dyDescent="0.2">
      <c r="A53" s="1"/>
      <c r="B53" s="2"/>
      <c r="C53" s="2"/>
      <c r="D53" s="2"/>
      <c r="E53" s="2"/>
      <c r="F53" s="6" t="e">
        <f>IF(OR(AND(Main!#REF!&gt;=2,Main!#REF!&lt;2.7),AND(Main!#REF!&gt;=2,Main!#REF!&lt;2.7),AND(Main!#REF!&gt;=2,Main!#REF!&lt;2.7),AND(Main!#REF!&gt;=2,Main!#REF!&lt;2.7),AND(Main!#REF!&gt;=2,Main!#REF!&lt;2.7)),2.9)</f>
        <v>#REF!</v>
      </c>
      <c r="G53" s="2"/>
      <c r="H53" s="2"/>
      <c r="I53" s="2"/>
      <c r="J53" s="2"/>
      <c r="K53" s="2"/>
      <c r="L53" s="2"/>
      <c r="M53" s="2" t="e">
        <f t="shared" si="0"/>
        <v>#REF!</v>
      </c>
      <c r="N53" s="2">
        <v>11</v>
      </c>
      <c r="O53" s="2">
        <v>1</v>
      </c>
      <c r="P53" s="2"/>
    </row>
    <row r="54" spans="1:16" x14ac:dyDescent="0.2">
      <c r="A54" s="1"/>
      <c r="B54" s="2"/>
      <c r="C54" s="2"/>
      <c r="D54" s="2"/>
      <c r="E54" s="2"/>
      <c r="F54" s="6" t="e">
        <f>IF(AND(G40&gt;=2.95,Main!#REF!&gt;=2.7,Main!#REF!&gt;=2.7,Main!#REF!&gt;=2.7,Main!#REF!&gt;=2.7,Main!#REF!&gt;=2.7),3)</f>
        <v>#REF!</v>
      </c>
      <c r="G54" s="2"/>
      <c r="H54" s="2"/>
      <c r="I54" s="2"/>
      <c r="J54" s="2"/>
      <c r="K54" s="2"/>
      <c r="L54" s="2"/>
      <c r="M54" s="2" t="e">
        <f t="shared" si="0"/>
        <v>#REF!</v>
      </c>
      <c r="N54" s="2">
        <v>12</v>
      </c>
      <c r="O54" s="2">
        <v>1</v>
      </c>
      <c r="P54" s="2"/>
    </row>
    <row r="55" spans="1:16" x14ac:dyDescent="0.2">
      <c r="A55" s="1" t="s">
        <v>78</v>
      </c>
      <c r="B55" s="2"/>
      <c r="C55" s="2"/>
      <c r="D55" s="2"/>
      <c r="E55" s="2"/>
      <c r="F55" s="2"/>
      <c r="G55" s="6" t="e">
        <f>IF(AND(SUM(F42:F54)&gt;0,MIN(F42:F54)&lt;G41),MIN(F42:F54),G41)</f>
        <v>#REF!</v>
      </c>
      <c r="H55" s="2"/>
      <c r="I55" s="2"/>
      <c r="J55" s="2"/>
      <c r="K55" s="2"/>
      <c r="L55" s="2"/>
      <c r="M55" s="2" t="e">
        <f t="shared" si="0"/>
        <v>#REF!</v>
      </c>
      <c r="N55" s="2">
        <v>13</v>
      </c>
      <c r="O55" s="2">
        <v>1</v>
      </c>
      <c r="P55" s="2"/>
    </row>
    <row r="56" spans="1:16" x14ac:dyDescent="0.2">
      <c r="A56" s="1"/>
      <c r="B56" s="2"/>
      <c r="C56" s="2"/>
      <c r="D56" s="2"/>
      <c r="E56" s="2"/>
      <c r="F56" s="2"/>
      <c r="G56" s="4"/>
      <c r="H56" s="2"/>
      <c r="I56" s="2"/>
      <c r="J56" s="2"/>
      <c r="K56" s="2"/>
      <c r="L56" s="2"/>
      <c r="M56" s="2" t="e">
        <f t="shared" si="0"/>
        <v>#REF!</v>
      </c>
      <c r="N56" s="2">
        <v>14</v>
      </c>
      <c r="O56" s="2">
        <v>1</v>
      </c>
      <c r="P56" s="2"/>
    </row>
    <row r="57" spans="1:16" x14ac:dyDescent="0.2">
      <c r="A57" s="102" t="s">
        <v>79</v>
      </c>
      <c r="B57" s="103"/>
      <c r="C57" s="2" t="e">
        <f>IF(G55&lt;0.95,H57,IF(AND((G55&gt;=0.95),AND(G55&lt;1.45)),H58,IF(AND((G55&gt;=1.45),AND(G55&lt;1.55)),H59,IF(AND((G55&gt;=1.55),AND(G55&lt;1.65)),H60,IF(AND((G55&gt;=1.65),AND(G55&lt;1.75)),H61,IF(AND((G55&gt;=1.75),AND(G55&lt;1.85)),H62))))))</f>
        <v>#REF!</v>
      </c>
      <c r="D57" s="2" t="e">
        <f>IF(G55&lt;0.95,G57,IF(AND((G55&gt;=0.95),AND(G55&lt;1.45)),G58,IF(AND((G55&gt;=1.45),AND(G55&lt;1.55)),G59,IF(AND((G55&gt;=1.55),AND(G55&lt;1.65)),G60,IF(AND((G55&gt;=1.65),AND(G55&lt;1.75)),G61,IF(AND((G55&gt;=1.75),AND(G55&lt;1.85)),G62))))))</f>
        <v>#REF!</v>
      </c>
      <c r="F57" s="8" t="s">
        <v>80</v>
      </c>
      <c r="G57" s="2" t="e">
        <f>IF(G55&lt;0.95,"  ")</f>
        <v>#REF!</v>
      </c>
      <c r="H57" s="2" t="e">
        <f>IF(G55&lt;0.95,"6 mth Suspension")</f>
        <v>#REF!</v>
      </c>
      <c r="I57" s="2"/>
      <c r="J57" s="2"/>
      <c r="K57" s="2"/>
      <c r="L57" s="2"/>
      <c r="M57" s="2"/>
      <c r="N57" s="6" t="e">
        <f>IF(SUM(M42:M56)=0,G40,SUM(M42:M56))</f>
        <v>#REF!</v>
      </c>
      <c r="O57" s="2"/>
      <c r="P57" s="2"/>
    </row>
    <row r="58" spans="1:16" x14ac:dyDescent="0.2">
      <c r="A58" s="103"/>
      <c r="B58" s="103"/>
      <c r="C58" s="2" t="e">
        <f>IF(AND((G55&gt;=1.85),AND(G55&lt;1.95)),H63,IF(AND((G55&gt;=1.95),AND(G55&lt;2.05)),H64,IF(AND((G55&gt;=2.05),AND(G55&lt;2.15)),H65,IF(AND((G55&gt;=2.15),AND(G55&lt;2.25)),H66,IF(AND((G55&gt;=2.25),AND(G55&lt;2.35)),H67)))))</f>
        <v>#REF!</v>
      </c>
      <c r="D58" s="2" t="e">
        <f>IF(AND((G55&gt;=1.85),AND(G55&lt;1.95)),G63,IF(AND((G55&gt;=1.95),AND(G55&lt;2.05)),G64,IF(AND((G55&gt;=2.05),AND(G55&lt;2.15)),G65,IF(AND((G55&gt;=2.15),AND(G55&lt;2.25)),G66,IF(AND((G55&gt;=2.25),AND(G55&lt;2.35)),G67)))))</f>
        <v>#REF!</v>
      </c>
      <c r="F58" s="8" t="s">
        <v>81</v>
      </c>
      <c r="G58" s="2" t="e">
        <f>IF(AND((G55&gt;=0.95),AND(G55&lt;1.45)),(Main!I2+(30.43803*2)))</f>
        <v>#REF!</v>
      </c>
      <c r="H58" s="2" t="e">
        <f>IF(AND((G55&gt;=0.95),AND(G55&lt;1.45)),"2 mth Full Review")</f>
        <v>#REF!</v>
      </c>
      <c r="I58" s="2"/>
      <c r="J58" s="2"/>
      <c r="K58" s="2"/>
      <c r="L58" s="2"/>
      <c r="M58" s="2"/>
      <c r="N58" s="2"/>
      <c r="O58" s="2"/>
      <c r="P58" s="2"/>
    </row>
    <row r="59" spans="1:16" x14ac:dyDescent="0.2">
      <c r="A59" s="2"/>
      <c r="B59" s="2"/>
      <c r="C59" s="2" t="e">
        <f>IF(AND((G55&gt;=2.35),AND(G55&lt;2.45)),H68,IF(AND((G55&gt;=2.45),AND(G55&lt;2.55)),H69,IF(AND((G55&gt;=2.55),AND(G55&lt;2.65)),H70,IF(AND((G55&gt;=2.65),AND(G55&lt;2.75)),H71,IF(AND((G55&gt;=2.75),AND(G55&lt;2.85)),H72)))))</f>
        <v>#REF!</v>
      </c>
      <c r="D59" s="2" t="e">
        <f>IF(AND((G55&gt;=2.35),AND(G55&lt;2.45)),G68,IF(AND((G55&gt;=2.45),AND(G55&lt;2.55)),G69,IF(AND((G55&gt;=2.55),AND(G55&lt;2.65)),G70,IF(AND((G55&gt;=2.65),AND(G55&lt;2.75)),G71,IF(AND((G55&gt;=2.75),AND(G55&lt;2.85)),G72)))))</f>
        <v>#REF!</v>
      </c>
      <c r="E59" s="2"/>
      <c r="F59" s="8" t="s">
        <v>82</v>
      </c>
      <c r="G59" s="2" t="e">
        <f>IF(AND((G55&gt;=1.45),AND(G55&lt;1.55)),(Main!I2+(30.43803*6)))</f>
        <v>#REF!</v>
      </c>
      <c r="H59" s="2" t="e">
        <f>IF(AND((G55&gt;=1.45),AND(G55&lt;1.55)), "6 months")</f>
        <v>#REF!</v>
      </c>
      <c r="I59" s="2"/>
      <c r="J59" s="2"/>
      <c r="K59" s="2"/>
      <c r="L59" s="2"/>
      <c r="M59" s="2"/>
      <c r="N59" s="2"/>
      <c r="O59" s="2"/>
      <c r="P59" s="2"/>
    </row>
    <row r="60" spans="1:16" x14ac:dyDescent="0.2">
      <c r="C60" s="2" t="e">
        <f>IF(AND((G55&gt;=2.85),AND(G55&lt;2.95)),H73,IF(AND((G55&gt;=2.95),AND(G55&lt;3.05)),H74))</f>
        <v>#REF!</v>
      </c>
      <c r="D60" s="9" t="e">
        <f>IF(AND((G55&gt;=2.85),AND(G55&lt;2.95)),G73,IF(AND((G55&gt;=2.95),AND(G55&lt;3.05)),G74))</f>
        <v>#REF!</v>
      </c>
      <c r="F60" s="8" t="s">
        <v>83</v>
      </c>
      <c r="G60" s="2" t="e">
        <f>IF(AND((G55&gt;=1.55),AND(G55&lt;1.65)),(Main!I2+(30.43803*7)))</f>
        <v>#REF!</v>
      </c>
      <c r="H60" t="e">
        <f>IF(AND((G55&gt;=1.55),AND(G55&lt;1.65)),"7 months")</f>
        <v>#REF!</v>
      </c>
    </row>
    <row r="61" spans="1:16" x14ac:dyDescent="0.2">
      <c r="D61" s="2"/>
      <c r="G61" s="2" t="e">
        <f>IF(AND((G55&gt;=1.65),AND(G55&lt;1.75)),(Main!I2+(30.43803*8)))</f>
        <v>#REF!</v>
      </c>
      <c r="H61" t="e">
        <f>IF(AND((G55&gt;=1.65),AND(G55&lt;1.75)),"8 months")</f>
        <v>#REF!</v>
      </c>
    </row>
    <row r="62" spans="1:16" x14ac:dyDescent="0.2">
      <c r="C62" t="s">
        <v>84</v>
      </c>
      <c r="D62" s="2"/>
      <c r="G62" s="2" t="e">
        <f>IF(AND((G55&gt;=1.75),AND(G55&lt;1.85)),(Main!I2+(30.43803*9)))</f>
        <v>#REF!</v>
      </c>
      <c r="H62" t="e">
        <f>IF(AND((G55&gt;=1.75),AND(G55&lt;1.85)),"9 months")</f>
        <v>#REF!</v>
      </c>
    </row>
    <row r="63" spans="1:16" x14ac:dyDescent="0.2">
      <c r="C63" s="2" t="e">
        <f>IF(AND((G55&gt;=0),AND(G55&lt;1.85)),C57,IF(AND((G55&gt;=1.85),AND(G55&lt;2.35)),C58,IF(AND((G55&gt;=2.35),AND(G55&lt;2.85)),C59,IF(AND((G55&gt;=2.85),AND(G55&lt;3.05)),C60))))</f>
        <v>#REF!</v>
      </c>
      <c r="D63" s="9" t="e">
        <f>IF(AND((G55&gt;=0),AND(G55&lt;1.85)),D57,IF(AND((G55&gt;=1.85),AND(G55&lt;2.35)),D58,IF(AND((G55&gt;=2.35),AND(G55&lt;2.85)),D59,IF(AND((G55&gt;=2.85),AND(G55&lt;3.05)),D60))))</f>
        <v>#REF!</v>
      </c>
      <c r="G63" s="2" t="e">
        <f>IF(AND((G55&gt;=1.85),AND(G55&lt;1.95)),(Main!I2+(30.43803*10)))</f>
        <v>#REF!</v>
      </c>
      <c r="H63" t="e">
        <f>IF(AND((G55&gt;=1.85),AND(G55&lt;1.95)),"10 months")</f>
        <v>#REF!</v>
      </c>
    </row>
    <row r="64" spans="1:16" x14ac:dyDescent="0.2">
      <c r="G64" s="2" t="e">
        <f>IF(AND((G55&gt;=1.95),AND(G55&lt;2.05)),(Main!I2+(30.43803*12)))</f>
        <v>#REF!</v>
      </c>
      <c r="H64" t="e">
        <f>IF(AND((G55&gt;=1.95),AND(G55&lt;2.05)),"12 months")</f>
        <v>#REF!</v>
      </c>
    </row>
    <row r="65" spans="7:8" x14ac:dyDescent="0.2">
      <c r="G65" s="2" t="e">
        <f>IF(AND((G55&gt;=2.05),AND(G55&lt;2.15)),(Main!I2+(30.43803*13)))</f>
        <v>#REF!</v>
      </c>
      <c r="H65" t="e">
        <f>IF(AND((G55&gt;=2.05),AND(G55&lt;2.15)),"13 months")</f>
        <v>#REF!</v>
      </c>
    </row>
    <row r="66" spans="7:8" x14ac:dyDescent="0.2">
      <c r="G66" s="2" t="e">
        <f>IF(AND((G55&gt;=2.15),AND(G55&lt;2.25)),(Main!I2+(30.43803*15)))</f>
        <v>#REF!</v>
      </c>
      <c r="H66" t="e">
        <f>IF(AND((G55&gt;=2.15),AND(G55&lt;2.25)),"15 months")</f>
        <v>#REF!</v>
      </c>
    </row>
    <row r="67" spans="7:8" x14ac:dyDescent="0.2">
      <c r="G67" s="2" t="e">
        <f>IF(AND((G55&gt;=2.25),AND(G55&lt;2.35)),(Main!I2+(30.43803*16)))</f>
        <v>#REF!</v>
      </c>
      <c r="H67" t="e">
        <f>IF(AND((G55&gt;=2.25),AND(G55&lt;2.35)),"16 months")</f>
        <v>#REF!</v>
      </c>
    </row>
    <row r="68" spans="7:8" x14ac:dyDescent="0.2">
      <c r="G68" s="2" t="e">
        <f>IF(AND((G55&gt;=2.35),AND(G55&lt;2.45)),(Main!I2+(30.43803*17)))</f>
        <v>#REF!</v>
      </c>
      <c r="H68" t="e">
        <f>IF(AND((G55&gt;=2.35),AND(G55&lt;2.45)),"17 months")</f>
        <v>#REF!</v>
      </c>
    </row>
    <row r="69" spans="7:8" x14ac:dyDescent="0.2">
      <c r="G69" s="2" t="e">
        <f>IF(AND((G55&gt;=2.45),AND(G55&lt;2.55)),(Main!I2+(30.43803*18)))</f>
        <v>#REF!</v>
      </c>
      <c r="H69" t="e">
        <f>IF(AND((G55&gt;=2.45),AND(G55&lt;2.55)),"18 months")</f>
        <v>#REF!</v>
      </c>
    </row>
    <row r="70" spans="7:8" x14ac:dyDescent="0.2">
      <c r="G70" s="2" t="e">
        <f>IF(AND((G55&gt;=2.55),AND(G55&lt;2.65)),(Main!I2+(30.43803*19)))</f>
        <v>#REF!</v>
      </c>
      <c r="H70" t="e">
        <f>IF(AND((G55&gt;=2.55),AND(G55&lt;2.65)),"19 months")</f>
        <v>#REF!</v>
      </c>
    </row>
    <row r="71" spans="7:8" x14ac:dyDescent="0.2">
      <c r="G71" s="2" t="e">
        <f>IF(AND((G55&gt;=2.65),AND(G55&lt;2.75)),(Main!I2+(30.43803*20)))</f>
        <v>#REF!</v>
      </c>
      <c r="H71" t="e">
        <f>IF(AND((G55&gt;=2.65),AND(G55&lt;2.75)),"20 months")</f>
        <v>#REF!</v>
      </c>
    </row>
    <row r="72" spans="7:8" x14ac:dyDescent="0.2">
      <c r="G72" s="2" t="e">
        <f>IF(AND((G55&gt;=2.75),AND(G55&lt;2.85)),(Main!I2+(30.43803*22)))</f>
        <v>#REF!</v>
      </c>
      <c r="H72" t="e">
        <f>IF(AND((G55&gt;=2.75),AND(G55&lt;2.85)),"22 months")</f>
        <v>#REF!</v>
      </c>
    </row>
    <row r="73" spans="7:8" x14ac:dyDescent="0.2">
      <c r="G73" s="2" t="e">
        <f>IF(AND((G55&gt;=2.85),AND(G55&lt;2.95)),(Main!I2+(30.43803*23)))</f>
        <v>#REF!</v>
      </c>
      <c r="H73" t="e">
        <f>IF(AND((G55&gt;=2.85),AND(G55&lt;2.95)),"23 months")</f>
        <v>#REF!</v>
      </c>
    </row>
    <row r="74" spans="7:8" x14ac:dyDescent="0.2">
      <c r="G74" s="9" t="e">
        <f>IF(AND((G55&gt;=2.95),AND(G55&lt;3.05)),(Main!I2+(30.43803*24)))</f>
        <v>#REF!</v>
      </c>
      <c r="H74" t="e">
        <f>IF(AND((G55&gt;=2.95),AND(G55&lt;3.05)),"24 months")</f>
        <v>#REF!</v>
      </c>
    </row>
  </sheetData>
  <sheetProtection password="DD15" sheet="1" objects="1" scenarios="1" selectLockedCells="1"/>
  <mergeCells count="1">
    <mergeCell ref="A57:B5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zoomScaleNormal="100" workbookViewId="0">
      <selection activeCell="A7" sqref="A7"/>
    </sheetView>
  </sheetViews>
  <sheetFormatPr defaultColWidth="9.140625" defaultRowHeight="15" x14ac:dyDescent="0.2"/>
  <cols>
    <col min="1" max="1" width="11.85546875" style="35" bestFit="1" customWidth="1"/>
    <col min="2" max="2" width="46.85546875" style="36" customWidth="1"/>
    <col min="3" max="3" width="51.5703125" style="36" customWidth="1"/>
    <col min="4" max="4" width="32" style="36" customWidth="1"/>
    <col min="5" max="5" width="38.28515625" style="36" customWidth="1"/>
    <col min="6" max="8" width="9.140625" style="36"/>
    <col min="9" max="16384" width="9.140625" style="35"/>
  </cols>
  <sheetData>
    <row r="1" spans="1:7" x14ac:dyDescent="0.2">
      <c r="A1" s="37" t="s">
        <v>6</v>
      </c>
      <c r="B1" s="40"/>
      <c r="C1" s="40"/>
      <c r="D1" s="40"/>
      <c r="E1" s="40"/>
      <c r="F1" s="40"/>
      <c r="G1" s="40"/>
    </row>
    <row r="2" spans="1:7" x14ac:dyDescent="0.2">
      <c r="A2" s="37" t="s">
        <v>85</v>
      </c>
    </row>
    <row r="3" spans="1:7" x14ac:dyDescent="0.2">
      <c r="A3" s="37" t="s">
        <v>86</v>
      </c>
      <c r="B3" s="37"/>
      <c r="C3" s="37"/>
      <c r="D3" s="37"/>
      <c r="E3" s="37"/>
      <c r="F3" s="37"/>
    </row>
    <row r="4" spans="1:7" x14ac:dyDescent="0.2">
      <c r="A4" s="37" t="s">
        <v>87</v>
      </c>
      <c r="B4" s="37"/>
      <c r="C4" s="37"/>
      <c r="D4" s="37"/>
      <c r="E4" s="37"/>
      <c r="F4" s="37"/>
    </row>
    <row r="5" spans="1:7" x14ac:dyDescent="0.2">
      <c r="A5" s="37" t="s">
        <v>0</v>
      </c>
      <c r="B5" s="37"/>
      <c r="C5" s="37"/>
      <c r="D5" s="37"/>
      <c r="E5" s="37"/>
      <c r="F5" s="37"/>
    </row>
    <row r="6" spans="1:7" x14ac:dyDescent="0.2">
      <c r="A6" s="37"/>
      <c r="B6" s="37"/>
      <c r="C6" s="37"/>
      <c r="D6" s="37"/>
      <c r="E6" s="37"/>
      <c r="F6" s="37"/>
    </row>
    <row r="7" spans="1:7" x14ac:dyDescent="0.2">
      <c r="A7" s="37" t="s">
        <v>2</v>
      </c>
      <c r="B7" s="38"/>
      <c r="C7" s="38"/>
      <c r="D7" s="37"/>
      <c r="F7" s="37"/>
    </row>
    <row r="8" spans="1:7" x14ac:dyDescent="0.2">
      <c r="A8" s="37"/>
      <c r="B8" s="38"/>
      <c r="C8" s="38"/>
      <c r="D8" s="37"/>
      <c r="E8" s="39"/>
      <c r="F8" s="37"/>
    </row>
    <row r="9" spans="1:7" x14ac:dyDescent="0.2">
      <c r="A9" s="37"/>
      <c r="B9" s="38"/>
      <c r="C9" s="38"/>
      <c r="D9" s="37"/>
      <c r="E9" s="37"/>
      <c r="F9" s="37"/>
    </row>
    <row r="10" spans="1:7" x14ac:dyDescent="0.2">
      <c r="A10" s="37"/>
      <c r="B10" s="38"/>
      <c r="C10" s="37"/>
      <c r="D10" s="37"/>
      <c r="E10" s="37"/>
      <c r="F10" s="37"/>
    </row>
    <row r="11" spans="1:7" x14ac:dyDescent="0.2">
      <c r="A11" s="37"/>
      <c r="B11" s="38"/>
      <c r="C11" s="37"/>
      <c r="D11" s="37"/>
      <c r="E11" s="37"/>
      <c r="F11" s="37"/>
    </row>
    <row r="12" spans="1:7" x14ac:dyDescent="0.2">
      <c r="A12" s="37"/>
      <c r="B12" s="38"/>
      <c r="C12" s="37"/>
      <c r="D12" s="37"/>
      <c r="E12" s="37"/>
      <c r="F12" s="37"/>
    </row>
    <row r="13" spans="1:7" x14ac:dyDescent="0.2">
      <c r="A13" s="37"/>
      <c r="B13" s="37"/>
      <c r="C13" s="37"/>
      <c r="D13" s="37"/>
      <c r="E13" s="37"/>
      <c r="F13" s="37"/>
    </row>
    <row r="14" spans="1:7" x14ac:dyDescent="0.2">
      <c r="A14" s="37"/>
      <c r="B14" s="38"/>
      <c r="C14" s="37"/>
      <c r="D14" s="37"/>
      <c r="E14" s="37"/>
      <c r="F14" s="37"/>
    </row>
    <row r="15" spans="1:7" x14ac:dyDescent="0.2">
      <c r="A15" s="37"/>
      <c r="B15" s="37"/>
      <c r="C15" s="37"/>
      <c r="D15" s="37"/>
      <c r="E15" s="37"/>
      <c r="F15" s="37"/>
    </row>
    <row r="16" spans="1:7" x14ac:dyDescent="0.2">
      <c r="A16" s="37"/>
      <c r="B16" s="37"/>
      <c r="D16" s="37"/>
      <c r="E16" s="37"/>
      <c r="F16" s="37"/>
    </row>
    <row r="17" spans="1:6" x14ac:dyDescent="0.2">
      <c r="A17" s="37"/>
      <c r="B17" s="37"/>
      <c r="C17" s="40"/>
      <c r="D17" s="37"/>
      <c r="E17" s="37"/>
      <c r="F17" s="37"/>
    </row>
    <row r="18" spans="1:6" x14ac:dyDescent="0.2">
      <c r="A18" s="37"/>
      <c r="B18" s="37"/>
      <c r="C18" s="37"/>
      <c r="D18" s="37"/>
      <c r="E18" s="37"/>
      <c r="F18" s="37"/>
    </row>
    <row r="19" spans="1:6" x14ac:dyDescent="0.2">
      <c r="A19" s="37"/>
      <c r="B19" s="38"/>
      <c r="C19" s="37"/>
      <c r="D19" s="37"/>
      <c r="E19" s="37"/>
      <c r="F19" s="37"/>
    </row>
    <row r="20" spans="1:6" x14ac:dyDescent="0.2">
      <c r="B20" s="37"/>
      <c r="C20" s="37"/>
      <c r="E20" s="37"/>
      <c r="F20" s="37"/>
    </row>
    <row r="21" spans="1:6" x14ac:dyDescent="0.2">
      <c r="A21" s="37"/>
      <c r="B21" s="38"/>
      <c r="C21" s="37"/>
      <c r="E21" s="37"/>
      <c r="F21" s="37"/>
    </row>
    <row r="22" spans="1:6" x14ac:dyDescent="0.2">
      <c r="A22" s="37"/>
      <c r="B22" s="38"/>
      <c r="C22" s="37"/>
      <c r="E22" s="37"/>
      <c r="F22" s="37"/>
    </row>
    <row r="23" spans="1:6" x14ac:dyDescent="0.2">
      <c r="B23" s="38"/>
      <c r="C23" s="37"/>
      <c r="E23" s="37"/>
      <c r="F23" s="37"/>
    </row>
    <row r="24" spans="1:6" x14ac:dyDescent="0.2">
      <c r="C24" s="37"/>
      <c r="E24" s="37"/>
      <c r="F24" s="37"/>
    </row>
    <row r="25" spans="1:6" x14ac:dyDescent="0.2">
      <c r="B25" s="39"/>
      <c r="C25" s="37"/>
      <c r="E25" s="37"/>
      <c r="F25" s="37"/>
    </row>
    <row r="26" spans="1:6" x14ac:dyDescent="0.2">
      <c r="C26" s="37"/>
      <c r="E26" s="37"/>
      <c r="F26" s="37"/>
    </row>
    <row r="27" spans="1:6" x14ac:dyDescent="0.2">
      <c r="B27" s="37"/>
      <c r="C27" s="37"/>
      <c r="E27" s="37"/>
      <c r="F27" s="37"/>
    </row>
    <row r="28" spans="1:6" x14ac:dyDescent="0.2">
      <c r="B28" s="37"/>
      <c r="C28" s="37"/>
      <c r="E28" s="37"/>
    </row>
    <row r="29" spans="1:6" x14ac:dyDescent="0.2">
      <c r="B29" s="37"/>
      <c r="C29" s="37"/>
      <c r="E29" s="37"/>
    </row>
    <row r="30" spans="1:6" x14ac:dyDescent="0.2">
      <c r="B30" s="37"/>
      <c r="C30" s="37"/>
      <c r="E30" s="37"/>
    </row>
    <row r="31" spans="1:6" x14ac:dyDescent="0.2">
      <c r="B31" s="37"/>
      <c r="C31" s="37"/>
      <c r="E31" s="37"/>
    </row>
    <row r="32" spans="1:6" x14ac:dyDescent="0.2">
      <c r="B32" s="37"/>
      <c r="C32" s="37"/>
      <c r="E32" s="37"/>
    </row>
    <row r="33" spans="2:5" x14ac:dyDescent="0.2">
      <c r="B33" s="37"/>
      <c r="C33" s="37"/>
      <c r="E33" s="37"/>
    </row>
    <row r="34" spans="2:5" x14ac:dyDescent="0.2">
      <c r="B34" s="37"/>
      <c r="C34" s="37"/>
    </row>
    <row r="35" spans="2:5" x14ac:dyDescent="0.2">
      <c r="B35" s="37"/>
      <c r="C35" s="37"/>
    </row>
    <row r="36" spans="2:5" x14ac:dyDescent="0.2">
      <c r="B36" s="37"/>
      <c r="C36" s="37"/>
    </row>
    <row r="37" spans="2:5" x14ac:dyDescent="0.2">
      <c r="B37" s="37"/>
      <c r="C37" s="37"/>
    </row>
    <row r="38" spans="2:5" x14ac:dyDescent="0.2">
      <c r="C38" s="37"/>
    </row>
    <row r="39" spans="2:5" x14ac:dyDescent="0.2">
      <c r="C39" s="37"/>
    </row>
  </sheetData>
  <pageMargins left="0.7" right="0.7" top="0.75" bottom="0.75" header="0.3" footer="0.3"/>
  <pageSetup orientation="portrait" r:id="rId1"/>
  <headerFooter>
    <oddHeader>&amp;L&amp;16&amp;F&amp;R&amp;G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Main</vt:lpstr>
      <vt:lpstr>Assist</vt:lpstr>
      <vt:lpstr>Look ups</vt:lpstr>
      <vt:lpstr>COF</vt:lpstr>
      <vt:lpstr>HVS</vt:lpstr>
      <vt:lpstr>LVV</vt:lpstr>
      <vt:lpstr>New_Entry</vt:lpstr>
      <vt:lpstr>Main!Print_Area</vt:lpstr>
      <vt:lpstr>Repair</vt:lpstr>
      <vt:lpstr>Used_Entry</vt:lpstr>
      <vt:lpstr>WOF</vt:lpstr>
    </vt:vector>
  </TitlesOfParts>
  <Manager/>
  <Company>LTSA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Bullock, Russell Brown</dc:creator>
  <cp:keywords/>
  <dc:description/>
  <cp:lastModifiedBy>Cameron Wynniatt</cp:lastModifiedBy>
  <cp:revision/>
  <cp:lastPrinted>2022-07-07T08:45:56Z</cp:lastPrinted>
  <dcterms:created xsi:type="dcterms:W3CDTF">2003-06-04T04:11:13Z</dcterms:created>
  <dcterms:modified xsi:type="dcterms:W3CDTF">2023-11-29T20:04:43Z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2011-07-19T00:00:00Z</vt:filetime>
  </property>
  <property fmtid="{D5CDD505-2E9C-101B-9397-08002B2CF9AE}" pid="4" name="Objective-Id">
    <vt:lpwstr>A1200099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2011-07-19T00:00:00Z</vt:filetime>
  </property>
  <property fmtid="{D5CDD505-2E9C-101B-9397-08002B2CF9AE}" pid="8" name="Objective-ModificationStamp">
    <vt:filetime>2011-07-19T00:00:00Z</vt:filetime>
  </property>
  <property fmtid="{D5CDD505-2E9C-101B-9397-08002B2CF9AE}" pid="9" name="Objective-Owner">
    <vt:lpwstr>Kelly Menhennet</vt:lpwstr>
  </property>
  <property fmtid="{D5CDD505-2E9C-101B-9397-08002B2CF9AE}" pid="10" name="Objective-Path">
    <vt:lpwstr>File plan:Utilities:Templates:Driver and Vehicle Certification Unit:</vt:lpwstr>
  </property>
  <property fmtid="{D5CDD505-2E9C-101B-9397-08002B2CF9AE}" pid="11" name="Objective-Parent">
    <vt:lpwstr>Driver and Vehicle Certification Unit</vt:lpwstr>
  </property>
  <property fmtid="{D5CDD505-2E9C-101B-9397-08002B2CF9AE}" pid="12" name="Objective-State">
    <vt:lpwstr>Published</vt:lpwstr>
  </property>
  <property fmtid="{D5CDD505-2E9C-101B-9397-08002B2CF9AE}" pid="13" name="Objective-Title">
    <vt:lpwstr>PRS Electronic Score Sheet V3 2 October 2010 - Reviewers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Version 2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</Properties>
</file>