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ivant\AppData\Roaming\OpenText\OTEdit\EC_infohub\c55589193\"/>
    </mc:Choice>
  </mc:AlternateContent>
  <xr:revisionPtr revIDLastSave="0" documentId="13_ncr:1_{550FF04A-0E5B-4FAE-8F87-9301399849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in" sheetId="1" r:id="rId1"/>
    <sheet name="Assist" sheetId="2" state="hidden" r:id="rId2"/>
    <sheet name="Look ups" sheetId="3" r:id="rId3"/>
  </sheets>
  <definedNames>
    <definedName name="COF">'Look ups'!$B$20:$B$23</definedName>
    <definedName name="HVS">'Look ups'!$A$2:$A$19</definedName>
    <definedName name="LVV">'Look ups'!$D$3:$D$19</definedName>
    <definedName name="New_Entry">'Look ups'!$E$3:$E$5</definedName>
    <definedName name="_xlnm.Print_Area" localSheetId="0">Main!$A$1:$I$54</definedName>
    <definedName name="Repair">'Look ups'!$E$9:$E$33</definedName>
    <definedName name="Used_Entry">'Look ups'!$F$3:$F$13</definedName>
    <definedName name="WOF">'Look ups'!$C$6:$C$15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" l="1"/>
  <c r="C4" i="2"/>
  <c r="K3" i="2"/>
  <c r="F14" i="2"/>
  <c r="F15" i="2"/>
  <c r="F17" i="2"/>
  <c r="G3" i="2"/>
  <c r="F21" i="2"/>
  <c r="F23" i="2"/>
  <c r="G5" i="2"/>
  <c r="F26" i="2"/>
  <c r="F27" i="2"/>
  <c r="C7" i="2"/>
  <c r="G7" i="2"/>
  <c r="F32" i="2"/>
  <c r="F33" i="2"/>
  <c r="G2" i="2"/>
  <c r="C17" i="2"/>
  <c r="C18" i="2"/>
  <c r="K2" i="2"/>
  <c r="K4" i="2"/>
  <c r="K5" i="2"/>
  <c r="K6" i="2"/>
  <c r="K7" i="2"/>
  <c r="K8" i="2"/>
  <c r="C20" i="2"/>
  <c r="C21" i="2"/>
  <c r="C22" i="2"/>
  <c r="C31" i="2"/>
  <c r="C34" i="2"/>
  <c r="C16" i="2"/>
  <c r="C19" i="2"/>
  <c r="C32" i="2"/>
  <c r="C33" i="2"/>
  <c r="I14" i="2"/>
  <c r="F24" i="2"/>
  <c r="G4" i="2"/>
  <c r="C15" i="2"/>
  <c r="F20" i="2"/>
  <c r="F18" i="2"/>
  <c r="C2" i="2"/>
  <c r="C3" i="2"/>
  <c r="C5" i="2"/>
  <c r="F43" i="2"/>
  <c r="F49" i="2"/>
  <c r="F47" i="2"/>
  <c r="G39" i="2"/>
  <c r="F42" i="2" s="1"/>
  <c r="F48" i="2"/>
  <c r="F52" i="2"/>
  <c r="F46" i="2"/>
  <c r="F51" i="2"/>
  <c r="F44" i="2"/>
  <c r="F50" i="2"/>
  <c r="F45" i="2"/>
  <c r="F53" i="2"/>
  <c r="C8" i="2" l="1"/>
  <c r="F29" i="2"/>
  <c r="C6" i="2"/>
  <c r="K10" i="2"/>
  <c r="G6" i="2"/>
  <c r="C35" i="2"/>
  <c r="G40" i="2" s="1"/>
  <c r="G8" i="2"/>
  <c r="F30" i="2"/>
  <c r="C10" i="2" l="1"/>
  <c r="F35" i="2"/>
  <c r="M42" i="2" s="1"/>
  <c r="G10" i="2"/>
  <c r="F54" i="2"/>
  <c r="M49" i="2" l="1"/>
  <c r="M47" i="2"/>
  <c r="M53" i="2"/>
  <c r="M54" i="2"/>
  <c r="M46" i="2"/>
  <c r="M56" i="2"/>
  <c r="M44" i="2"/>
  <c r="M43" i="2"/>
  <c r="M51" i="2"/>
  <c r="M55" i="2"/>
  <c r="M48" i="2"/>
  <c r="G35" i="2"/>
  <c r="M52" i="2"/>
  <c r="M50" i="2"/>
  <c r="M45" i="2"/>
  <c r="N57" i="2" l="1"/>
  <c r="G41" i="2" s="1"/>
  <c r="G55" i="2" s="1"/>
  <c r="H65" i="2" s="1"/>
  <c r="D57" i="2" l="1"/>
  <c r="D63" i="2"/>
  <c r="H62" i="2"/>
  <c r="G59" i="2"/>
  <c r="H69" i="2"/>
  <c r="G73" i="2"/>
  <c r="H73" i="2"/>
  <c r="D58" i="2"/>
  <c r="G71" i="2"/>
  <c r="H74" i="2"/>
  <c r="H72" i="2"/>
  <c r="H59" i="2"/>
  <c r="H58" i="2"/>
  <c r="H57" i="2"/>
  <c r="H68" i="2"/>
  <c r="G68" i="2"/>
  <c r="H71" i="2"/>
  <c r="G64" i="2"/>
  <c r="H63" i="2"/>
  <c r="C59" i="2"/>
  <c r="G65" i="2"/>
  <c r="H67" i="2"/>
  <c r="H60" i="2"/>
  <c r="G72" i="2"/>
  <c r="D59" i="2"/>
  <c r="G57" i="2"/>
  <c r="G63" i="2"/>
  <c r="C60" i="2"/>
  <c r="G62" i="2"/>
  <c r="G70" i="2"/>
  <c r="D60" i="2"/>
  <c r="G69" i="2"/>
  <c r="C57" i="2"/>
  <c r="G67" i="2"/>
  <c r="C58" i="2"/>
  <c r="H64" i="2"/>
  <c r="G74" i="2"/>
  <c r="H66" i="2"/>
  <c r="G66" i="2"/>
  <c r="G58" i="2"/>
  <c r="C63" i="2"/>
  <c r="G61" i="2"/>
  <c r="H70" i="2"/>
  <c r="G60" i="2"/>
  <c r="H61" i="2"/>
</calcChain>
</file>

<file path=xl/sharedStrings.xml><?xml version="1.0" encoding="utf-8"?>
<sst xmlns="http://schemas.openxmlformats.org/spreadsheetml/2006/main" count="185" uniqueCount="117">
  <si>
    <t>N/A</t>
  </si>
  <si>
    <t>Certification Type</t>
  </si>
  <si>
    <t>HVS</t>
  </si>
  <si>
    <t>1.</t>
  </si>
  <si>
    <t>Comments</t>
  </si>
  <si>
    <t>Compliant</t>
  </si>
  <si>
    <t>2.</t>
  </si>
  <si>
    <t>Correct technical decisions</t>
  </si>
  <si>
    <t>Technical competence</t>
  </si>
  <si>
    <t>3.</t>
  </si>
  <si>
    <t>4.</t>
  </si>
  <si>
    <t>6.</t>
  </si>
  <si>
    <t>1.1 Vehicle Identification</t>
  </si>
  <si>
    <t>2.1 External projections</t>
  </si>
  <si>
    <t xml:space="preserve">3.1 Vehicle structure - Vehicle structure </t>
  </si>
  <si>
    <t>2.2 Body-over-frame chassis rails</t>
  </si>
  <si>
    <t>045-30 Disability adaptive hand controls</t>
  </si>
  <si>
    <t>3. Pre-delivery inspection</t>
  </si>
  <si>
    <t>3.1 Dimensions</t>
  </si>
  <si>
    <t>.1</t>
  </si>
  <si>
    <t>4.1 Lighting - Vehicle lighting equipment</t>
  </si>
  <si>
    <t>2.3 Sills</t>
  </si>
  <si>
    <t>085-40 Engine and drive-train conversions</t>
  </si>
  <si>
    <t>4.1 Chassis frame</t>
  </si>
  <si>
    <t>.2</t>
  </si>
  <si>
    <t>5.1 Vision - Glazing, sun visors, wipe &amp; wash &amp; mirrors</t>
  </si>
  <si>
    <t>2.4 A-pillars</t>
  </si>
  <si>
    <t>090-20 Exhaust noise emissions</t>
  </si>
  <si>
    <t>4.2 Cab structure</t>
  </si>
  <si>
    <t>.3</t>
  </si>
  <si>
    <t>Correct use of equipment</t>
  </si>
  <si>
    <t>6.1 Entrance &amp; exit - Door and hinge panel retention systems</t>
  </si>
  <si>
    <t>2.5 Other pillars</t>
  </si>
  <si>
    <t>100-30 External projections</t>
  </si>
  <si>
    <t>4.3 Steering, suspension and axles</t>
  </si>
  <si>
    <t>7.1 Vehicle interior - Seats, head restraints, seatbelts, airbags, etc</t>
  </si>
  <si>
    <t>2.6 Bumpers and energy absorbers</t>
  </si>
  <si>
    <t>125-00 Lighting equipment</t>
  </si>
  <si>
    <t>4.4 Engine and drive train</t>
  </si>
  <si>
    <t>8.1 Brakes - Vehicle brakes</t>
  </si>
  <si>
    <t>2.7 Plastic repairs</t>
  </si>
  <si>
    <t>155-20 Door retention systems</t>
  </si>
  <si>
    <t>4.5 Brakes</t>
  </si>
  <si>
    <t>9.1 Steering -  Steering and suspension systems</t>
  </si>
  <si>
    <t>2.8 Points of attachment</t>
  </si>
  <si>
    <t>155-30 Frontal impact</t>
  </si>
  <si>
    <t>5.1 Seatbelts and seatbelt anchorages</t>
  </si>
  <si>
    <t>10.1 Tyres, wheels &amp; hubs - Tyres, wheels, hubs, axles &amp; mudguards</t>
  </si>
  <si>
    <t>3.1 Windscreens</t>
  </si>
  <si>
    <t>155-40 Interior impact</t>
  </si>
  <si>
    <t>5.2 Wheelchair restraints</t>
  </si>
  <si>
    <t>11.1 Exhaust system - Exhaust system and visible smoke</t>
  </si>
  <si>
    <t>4.1 Door and hinge panel retention systems</t>
  </si>
  <si>
    <t>175-00 Seatbelt anchorages</t>
  </si>
  <si>
    <t>5.3 PSV rollover and stability characteristics</t>
  </si>
  <si>
    <t>5.1 Seats and seat anchorages</t>
  </si>
  <si>
    <t>184-40 Head restraints</t>
  </si>
  <si>
    <t>6.1 Static rollover threshold (SRT)</t>
  </si>
  <si>
    <t>5.2 Seatbelts and seatbelt anchorages</t>
  </si>
  <si>
    <t>185-00 Seats and seat anchorages</t>
  </si>
  <si>
    <t>7.1 Cranes and hoists</t>
  </si>
  <si>
    <t>5.3 Airbags</t>
  </si>
  <si>
    <t>190-70 Right-hand drive conversions</t>
  </si>
  <si>
    <t>8.1 Drawbars, drawbeams and towbars</t>
  </si>
  <si>
    <t>5.4 Interior impact</t>
  </si>
  <si>
    <t>195-00 Suspension systems</t>
  </si>
  <si>
    <t>8.2 Fifth wheels and kingpins</t>
  </si>
  <si>
    <t>6.1 Service brakes and park brakes</t>
  </si>
  <si>
    <t>200-30 Rear view mirrors</t>
  </si>
  <si>
    <t>9.1 Load retention</t>
  </si>
  <si>
    <t>7.1 Steering and suspension systems</t>
  </si>
  <si>
    <t>205-00 Wheels and tyres</t>
  </si>
  <si>
    <t>9.2 Logging bolsters</t>
  </si>
  <si>
    <t>8.1 Three-dimensional chassis measurements</t>
  </si>
  <si>
    <t>10.1 Welding</t>
  </si>
  <si>
    <t>8.2 Four-wheel alignment measurements</t>
  </si>
  <si>
    <t>9.1 Water damage</t>
  </si>
  <si>
    <t>9.2 Welding</t>
  </si>
  <si>
    <t>9.3 Replacement components</t>
  </si>
  <si>
    <t>9.4 Corrosion protection</t>
  </si>
  <si>
    <t>10.1 Motorcycle frame and forks</t>
  </si>
  <si>
    <t>10.2 Motorcycle frame and fork measurements</t>
  </si>
  <si>
    <t>Correct technical decision scores</t>
  </si>
  <si>
    <t>Technical competence scores</t>
  </si>
  <si>
    <t>Technical equipment scores</t>
  </si>
  <si>
    <t>5.</t>
  </si>
  <si>
    <t>7.</t>
  </si>
  <si>
    <t>Average:</t>
  </si>
  <si>
    <t>Number of element scores of 1+ or less</t>
  </si>
  <si>
    <t>Main:</t>
  </si>
  <si>
    <t>Technical:</t>
  </si>
  <si>
    <t>Total score calculation</t>
  </si>
  <si>
    <t>Unadjusted total score:</t>
  </si>
  <si>
    <t>Total score cleaned for element scores of 1+ or less in Main Part Only:</t>
  </si>
  <si>
    <t>Score cleaned from tech part</t>
  </si>
  <si>
    <t>Number 0f "1+"s</t>
  </si>
  <si>
    <t>score</t>
  </si>
  <si>
    <t>Total score cleaned for minimum categories:</t>
  </si>
  <si>
    <t xml:space="preserve"> clean total score for 1+ in tech part</t>
  </si>
  <si>
    <t>Actual total score:</t>
  </si>
  <si>
    <t>Review period calculation:</t>
  </si>
  <si>
    <t>0 to 1.8</t>
  </si>
  <si>
    <t>1.9 to 2.3</t>
  </si>
  <si>
    <t>2.4 to 2.8</t>
  </si>
  <si>
    <t>2.9 to 3.0</t>
  </si>
  <si>
    <t>Final Outcome:</t>
  </si>
  <si>
    <t>NCAdmin</t>
  </si>
  <si>
    <t>NCTech</t>
  </si>
  <si>
    <t>NCSafety</t>
  </si>
  <si>
    <t>6.1 Static rollover threshhold (SRT)</t>
  </si>
  <si>
    <t>Date</t>
  </si>
  <si>
    <t>Vehicle Inspector Name:</t>
  </si>
  <si>
    <t xml:space="preserve">Vehicle Inspector Sign:   </t>
  </si>
  <si>
    <t>VI Performance Assessment Check Sheet</t>
  </si>
  <si>
    <t>VI Name</t>
  </si>
  <si>
    <t>Comments: (This may include a VI action plan)</t>
  </si>
  <si>
    <t>VI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</si>
</sst>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Lucida Sans"/>
      <family val="2"/>
    </font>
    <font>
      <sz val="12"/>
      <color theme="1"/>
      <name val="Lucida Sans"/>
      <family val="2"/>
    </font>
    <font>
      <sz val="8"/>
      <color theme="1"/>
      <name val="Lucida Sans"/>
      <family val="2"/>
    </font>
    <font>
      <sz val="8"/>
      <name val="Arial"/>
      <family val="2"/>
    </font>
    <font>
      <b/>
      <sz val="8"/>
      <color theme="1"/>
      <name val="Lucida Sans"/>
      <family val="2"/>
    </font>
    <font>
      <b/>
      <sz val="10"/>
      <color theme="1"/>
      <name val="Lucida Sans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92">
    <xf numFmtId="0" fontId="0" fillId="0" borderId="0" xfId="0"/>
    <xf numFmtId="49" fontId="0" fillId="0" borderId="0" xfId="0" applyNumberFormat="1" applyProtection="1">
      <protection hidden="1"/>
    </xf>
    <xf numFmtId="0" fontId="0" fillId="0" borderId="0" xfId="0" applyProtection="1">
      <protection hidden="1"/>
    </xf>
    <xf numFmtId="49" fontId="0" fillId="0" borderId="0" xfId="0" applyNumberFormat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49" fontId="0" fillId="0" borderId="0" xfId="0" applyNumberFormat="1" applyAlignment="1" applyProtection="1">
      <alignment horizontal="right"/>
      <protection hidden="1"/>
    </xf>
    <xf numFmtId="2" fontId="0" fillId="0" borderId="0" xfId="0" applyNumberFormat="1" applyProtection="1">
      <protection hidden="1"/>
    </xf>
    <xf numFmtId="0" fontId="0" fillId="2" borderId="0" xfId="0" applyFill="1" applyProtection="1">
      <protection hidden="1"/>
    </xf>
    <xf numFmtId="0" fontId="0" fillId="0" borderId="0" xfId="0" applyAlignment="1" applyProtection="1">
      <alignment horizontal="center"/>
      <protection hidden="1"/>
    </xf>
    <xf numFmtId="17" fontId="0" fillId="0" borderId="0" xfId="0" applyNumberFormat="1" applyProtection="1">
      <protection hidden="1"/>
    </xf>
    <xf numFmtId="0" fontId="2" fillId="3" borderId="0" xfId="0" applyFont="1" applyFill="1" applyProtection="1">
      <protection hidden="1"/>
    </xf>
    <xf numFmtId="0" fontId="5" fillId="3" borderId="0" xfId="0" applyFont="1" applyFill="1"/>
    <xf numFmtId="0" fontId="5" fillId="3" borderId="0" xfId="0" applyFont="1" applyFill="1" applyProtection="1">
      <protection locked="0"/>
    </xf>
    <xf numFmtId="0" fontId="5" fillId="3" borderId="0" xfId="0" applyFont="1" applyFill="1" applyProtection="1">
      <protection hidden="1"/>
    </xf>
    <xf numFmtId="0" fontId="5" fillId="3" borderId="0" xfId="0" applyFont="1" applyFill="1" applyAlignment="1" applyProtection="1">
      <alignment horizontal="left"/>
      <protection hidden="1"/>
    </xf>
    <xf numFmtId="0" fontId="2" fillId="3" borderId="0" xfId="0" applyFont="1" applyFill="1"/>
    <xf numFmtId="0" fontId="5" fillId="0" borderId="0" xfId="0" applyFont="1"/>
    <xf numFmtId="49" fontId="5" fillId="0" borderId="1" xfId="0" applyNumberFormat="1" applyFont="1" applyBorder="1" applyAlignment="1" applyProtection="1">
      <alignment horizontal="center" vertical="center"/>
      <protection hidden="1"/>
    </xf>
    <xf numFmtId="49" fontId="5" fillId="0" borderId="2" xfId="0" applyNumberFormat="1" applyFont="1" applyBorder="1" applyAlignment="1" applyProtection="1">
      <alignment horizontal="center" vertical="center"/>
      <protection hidden="1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center" vertical="center" wrapText="1"/>
      <protection locked="0"/>
    </xf>
    <xf numFmtId="0" fontId="12" fillId="0" borderId="0" xfId="1" applyFont="1"/>
    <xf numFmtId="0" fontId="13" fillId="0" borderId="0" xfId="1" applyFont="1"/>
    <xf numFmtId="0" fontId="14" fillId="0" borderId="0" xfId="0" applyFont="1" applyProtection="1">
      <protection hidden="1"/>
    </xf>
    <xf numFmtId="0" fontId="14" fillId="0" borderId="0" xfId="0" applyFont="1"/>
    <xf numFmtId="0" fontId="15" fillId="0" borderId="0" xfId="1" applyFont="1"/>
    <xf numFmtId="0" fontId="16" fillId="0" borderId="0" xfId="1" applyFont="1"/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vertical="center"/>
      <protection hidden="1"/>
    </xf>
    <xf numFmtId="0" fontId="5" fillId="6" borderId="29" xfId="0" applyFont="1" applyFill="1" applyBorder="1" applyAlignment="1" applyProtection="1">
      <alignment horizontal="center" vertical="center" wrapText="1"/>
      <protection locked="0"/>
    </xf>
    <xf numFmtId="0" fontId="5" fillId="6" borderId="7" xfId="0" applyFont="1" applyFill="1" applyBorder="1" applyAlignment="1" applyProtection="1">
      <alignment horizontal="center" vertical="center" wrapText="1"/>
      <protection locked="0"/>
    </xf>
    <xf numFmtId="0" fontId="5" fillId="6" borderId="3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vertical="center"/>
      <protection hidden="1"/>
    </xf>
    <xf numFmtId="49" fontId="3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5" borderId="2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4" xfId="0" applyNumberFormat="1" applyFont="1" applyBorder="1" applyAlignment="1" applyProtection="1">
      <alignment horizontal="left" vertical="center"/>
      <protection hidden="1"/>
    </xf>
    <xf numFmtId="164" fontId="5" fillId="0" borderId="6" xfId="0" applyNumberFormat="1" applyFont="1" applyBorder="1" applyAlignment="1" applyProtection="1">
      <alignment horizontal="left" vertical="center"/>
      <protection hidden="1"/>
    </xf>
    <xf numFmtId="164" fontId="5" fillId="0" borderId="24" xfId="0" applyNumberFormat="1" applyFont="1" applyBorder="1" applyAlignment="1" applyProtection="1">
      <alignment horizontal="left" vertical="center"/>
      <protection hidden="1"/>
    </xf>
    <xf numFmtId="164" fontId="5" fillId="0" borderId="19" xfId="0" applyNumberFormat="1" applyFont="1" applyBorder="1" applyAlignment="1" applyProtection="1">
      <alignment horizontal="left" vertical="center"/>
      <protection hidden="1"/>
    </xf>
    <xf numFmtId="164" fontId="5" fillId="0" borderId="26" xfId="0" applyNumberFormat="1" applyFont="1" applyBorder="1" applyAlignment="1" applyProtection="1">
      <alignment horizontal="left" vertical="center"/>
      <protection hidden="1"/>
    </xf>
    <xf numFmtId="164" fontId="5" fillId="0" borderId="27" xfId="0" applyNumberFormat="1" applyFont="1" applyBorder="1" applyAlignment="1" applyProtection="1">
      <alignment horizontal="left" vertical="center"/>
      <protection hidden="1"/>
    </xf>
    <xf numFmtId="49" fontId="6" fillId="5" borderId="32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5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30" xfId="0" applyNumberFormat="1" applyFont="1" applyBorder="1" applyAlignment="1" applyProtection="1">
      <alignment horizontal="left" vertical="center"/>
      <protection hidden="1"/>
    </xf>
    <xf numFmtId="164" fontId="5" fillId="0" borderId="10" xfId="0" applyNumberFormat="1" applyFont="1" applyBorder="1" applyAlignment="1" applyProtection="1">
      <alignment horizontal="left" vertical="center"/>
      <protection hidden="1"/>
    </xf>
    <xf numFmtId="164" fontId="5" fillId="0" borderId="22" xfId="0" applyNumberFormat="1" applyFont="1" applyBorder="1" applyAlignment="1" applyProtection="1">
      <alignment horizontal="left" vertical="center"/>
      <protection hidden="1"/>
    </xf>
    <xf numFmtId="0" fontId="5" fillId="0" borderId="11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6" fillId="7" borderId="11" xfId="0" applyFont="1" applyFill="1" applyBorder="1" applyAlignment="1">
      <alignment horizontal="left" vertical="top"/>
    </xf>
    <xf numFmtId="0" fontId="0" fillId="7" borderId="11" xfId="0" applyFill="1" applyBorder="1" applyAlignment="1">
      <alignment horizontal="left" vertical="top"/>
    </xf>
    <xf numFmtId="0" fontId="0" fillId="7" borderId="18" xfId="0" applyFill="1" applyBorder="1" applyAlignment="1">
      <alignment horizontal="left" vertical="top"/>
    </xf>
    <xf numFmtId="0" fontId="4" fillId="8" borderId="15" xfId="0" applyFont="1" applyFill="1" applyBorder="1" applyAlignment="1" applyProtection="1">
      <alignment horizontal="center" vertical="top"/>
      <protection hidden="1"/>
    </xf>
    <xf numFmtId="0" fontId="4" fillId="8" borderId="16" xfId="0" applyFont="1" applyFill="1" applyBorder="1" applyAlignment="1" applyProtection="1">
      <alignment horizontal="center" vertical="top"/>
      <protection hidden="1"/>
    </xf>
    <xf numFmtId="0" fontId="4" fillId="8" borderId="17" xfId="0" applyFont="1" applyFill="1" applyBorder="1" applyAlignment="1" applyProtection="1">
      <alignment horizontal="center" vertical="top"/>
      <protection hidden="1"/>
    </xf>
    <xf numFmtId="0" fontId="10" fillId="9" borderId="14" xfId="0" applyFont="1" applyFill="1" applyBorder="1" applyAlignment="1" applyProtection="1">
      <alignment horizontal="left" vertical="center" wrapText="1"/>
      <protection hidden="1"/>
    </xf>
    <xf numFmtId="0" fontId="10" fillId="9" borderId="6" xfId="0" applyFont="1" applyFill="1" applyBorder="1" applyAlignment="1" applyProtection="1">
      <alignment horizontal="left" vertical="center" wrapText="1"/>
      <protection hidden="1"/>
    </xf>
    <xf numFmtId="0" fontId="7" fillId="4" borderId="1" xfId="0" applyFont="1" applyFill="1" applyBorder="1" applyAlignment="1" applyProtection="1">
      <alignment horizontal="left" vertical="center" wrapText="1"/>
      <protection hidden="1"/>
    </xf>
    <xf numFmtId="0" fontId="7" fillId="4" borderId="12" xfId="0" applyFont="1" applyFill="1" applyBorder="1" applyAlignment="1" applyProtection="1">
      <alignment horizontal="left" vertical="center" wrapText="1"/>
      <protection hidden="1"/>
    </xf>
    <xf numFmtId="0" fontId="8" fillId="6" borderId="14" xfId="0" applyFont="1" applyFill="1" applyBorder="1" applyAlignment="1" applyProtection="1">
      <alignment horizontal="left" vertical="center"/>
      <protection locked="0"/>
    </xf>
    <xf numFmtId="0" fontId="8" fillId="6" borderId="6" xfId="0" applyFont="1" applyFill="1" applyBorder="1" applyAlignment="1" applyProtection="1">
      <alignment horizontal="left" vertical="center"/>
      <protection locked="0"/>
    </xf>
    <xf numFmtId="0" fontId="8" fillId="6" borderId="9" xfId="0" applyFont="1" applyFill="1" applyBorder="1" applyAlignment="1" applyProtection="1">
      <alignment horizontal="left" vertical="center"/>
      <protection locked="0"/>
    </xf>
    <xf numFmtId="164" fontId="6" fillId="5" borderId="1" xfId="0" applyNumberFormat="1" applyFont="1" applyFill="1" applyBorder="1" applyAlignment="1" applyProtection="1">
      <alignment horizontal="left" vertical="center"/>
      <protection hidden="1"/>
    </xf>
    <xf numFmtId="164" fontId="6" fillId="5" borderId="0" xfId="0" applyNumberFormat="1" applyFont="1" applyFill="1" applyBorder="1" applyAlignment="1" applyProtection="1">
      <alignment horizontal="left" vertical="center"/>
      <protection hidden="1"/>
    </xf>
    <xf numFmtId="164" fontId="6" fillId="5" borderId="13" xfId="0" applyNumberFormat="1" applyFont="1" applyFill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left" vertical="top" wrapText="1"/>
      <protection hidden="1"/>
    </xf>
    <xf numFmtId="0" fontId="5" fillId="0" borderId="0" xfId="0" applyFont="1" applyBorder="1" applyAlignment="1" applyProtection="1">
      <alignment horizontal="left" vertical="top" wrapText="1"/>
      <protection hidden="1"/>
    </xf>
    <xf numFmtId="0" fontId="5" fillId="0" borderId="13" xfId="0" applyFont="1" applyBorder="1" applyAlignment="1" applyProtection="1">
      <alignment horizontal="left" vertical="top" wrapText="1"/>
      <protection hidden="1"/>
    </xf>
    <xf numFmtId="0" fontId="6" fillId="7" borderId="2" xfId="0" applyFont="1" applyFill="1" applyBorder="1" applyAlignment="1" applyProtection="1">
      <alignment horizontal="left" vertical="top"/>
      <protection hidden="1"/>
    </xf>
    <xf numFmtId="0" fontId="6" fillId="7" borderId="11" xfId="0" applyFont="1" applyFill="1" applyBorder="1" applyAlignment="1" applyProtection="1">
      <alignment horizontal="left" vertical="top"/>
      <protection hidden="1"/>
    </xf>
    <xf numFmtId="164" fontId="5" fillId="0" borderId="30" xfId="0" applyNumberFormat="1" applyFont="1" applyBorder="1" applyAlignment="1" applyProtection="1">
      <alignment horizontal="left" vertical="center" wrapText="1"/>
      <protection hidden="1"/>
    </xf>
    <xf numFmtId="164" fontId="5" fillId="0" borderId="10" xfId="0" applyNumberFormat="1" applyFont="1" applyBorder="1" applyAlignment="1" applyProtection="1">
      <alignment horizontal="left" vertical="center" wrapText="1"/>
      <protection hidden="1"/>
    </xf>
    <xf numFmtId="164" fontId="5" fillId="0" borderId="22" xfId="0" applyNumberFormat="1" applyFont="1" applyBorder="1" applyAlignment="1" applyProtection="1">
      <alignment horizontal="left" vertical="center" wrapText="1"/>
      <protection hidden="1"/>
    </xf>
    <xf numFmtId="164" fontId="5" fillId="0" borderId="14" xfId="0" applyNumberFormat="1" applyFont="1" applyBorder="1" applyAlignment="1" applyProtection="1">
      <alignment horizontal="left" vertical="center" wrapText="1"/>
      <protection hidden="1"/>
    </xf>
    <xf numFmtId="164" fontId="5" fillId="0" borderId="6" xfId="0" applyNumberFormat="1" applyFont="1" applyBorder="1" applyAlignment="1" applyProtection="1">
      <alignment horizontal="left" vertical="center" wrapText="1"/>
      <protection hidden="1"/>
    </xf>
    <xf numFmtId="164" fontId="5" fillId="0" borderId="24" xfId="0" applyNumberFormat="1" applyFont="1" applyBorder="1" applyAlignment="1" applyProtection="1">
      <alignment horizontal="left" vertical="center" wrapText="1"/>
      <protection hidden="1"/>
    </xf>
    <xf numFmtId="49" fontId="6" fillId="5" borderId="33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10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3" xfId="0" applyFont="1" applyFill="1" applyBorder="1" applyAlignment="1" applyProtection="1">
      <alignment horizontal="left" vertical="center"/>
      <protection locked="0"/>
    </xf>
    <xf numFmtId="0" fontId="8" fillId="6" borderId="21" xfId="0" applyFont="1" applyFill="1" applyBorder="1" applyAlignment="1" applyProtection="1">
      <alignment horizontal="left" vertical="center"/>
      <protection locked="0"/>
    </xf>
    <xf numFmtId="14" fontId="8" fillId="6" borderId="19" xfId="0" applyNumberFormat="1" applyFont="1" applyFill="1" applyBorder="1" applyAlignment="1" applyProtection="1">
      <alignment horizontal="left" vertical="center"/>
      <protection locked="0"/>
    </xf>
    <xf numFmtId="0" fontId="8" fillId="6" borderId="26" xfId="0" applyFont="1" applyFill="1" applyBorder="1" applyAlignment="1" applyProtection="1">
      <alignment horizontal="left" vertical="center"/>
      <protection locked="0"/>
    </xf>
    <xf numFmtId="0" fontId="8" fillId="6" borderId="20" xfId="0" applyFont="1" applyFill="1" applyBorder="1" applyAlignment="1" applyProtection="1">
      <alignment horizontal="left" vertical="center"/>
      <protection locked="0"/>
    </xf>
    <xf numFmtId="0" fontId="8" fillId="6" borderId="8" xfId="0" applyFont="1" applyFill="1" applyBorder="1" applyAlignment="1" applyProtection="1">
      <alignment horizontal="left" vertical="center"/>
      <protection locked="0"/>
    </xf>
    <xf numFmtId="0" fontId="8" fillId="6" borderId="23" xfId="0" applyFont="1" applyFill="1" applyBorder="1" applyAlignment="1" applyProtection="1">
      <alignment horizontal="left" vertical="center"/>
      <protection locked="0"/>
    </xf>
    <xf numFmtId="0" fontId="10" fillId="9" borderId="19" xfId="0" applyFont="1" applyFill="1" applyBorder="1" applyAlignment="1" applyProtection="1">
      <alignment horizontal="left" vertical="center"/>
      <protection locked="0"/>
    </xf>
    <xf numFmtId="0" fontId="9" fillId="9" borderId="26" xfId="0" applyFont="1" applyFill="1" applyBorder="1" applyAlignment="1">
      <alignment horizontal="left" vertical="center"/>
    </xf>
    <xf numFmtId="0" fontId="7" fillId="4" borderId="28" xfId="0" applyFont="1" applyFill="1" applyBorder="1" applyAlignment="1" applyProtection="1">
      <alignment horizontal="left" vertical="center" wrapText="1"/>
      <protection hidden="1"/>
    </xf>
    <xf numFmtId="0" fontId="0" fillId="0" borderId="20" xfId="0" applyBorder="1" applyAlignment="1">
      <alignment horizontal="left" vertical="center" wrapText="1"/>
    </xf>
    <xf numFmtId="49" fontId="0" fillId="0" borderId="0" xfId="0" applyNumberFormat="1" applyAlignment="1" applyProtection="1">
      <alignment wrapText="1"/>
      <protection hidden="1"/>
    </xf>
    <xf numFmtId="0" fontId="0" fillId="0" borderId="0" xfId="0" applyAlignment="1">
      <alignment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FF9FF"/>
      <rgbColor rgb="00FFFFCC"/>
      <rgbColor rgb="00660066"/>
      <rgbColor rgb="00FF8080"/>
      <rgbColor rgb="000066CC"/>
      <rgbColor rgb="00CCCCFF"/>
      <rgbColor rgb="0000456A"/>
      <rgbColor rgb="00FF00FF"/>
      <rgbColor rgb="00FFFF00"/>
      <rgbColor rgb="0000FFFF"/>
      <rgbColor rgb="00800080"/>
      <rgbColor rgb="00800000"/>
      <rgbColor rgb="00008080"/>
      <rgbColor rgb="0000598A"/>
      <rgbColor rgb="0000CCFF"/>
      <rgbColor rgb="00CCFFFF"/>
      <rgbColor rgb="00DCE775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51"/>
  <sheetViews>
    <sheetView tabSelected="1" view="pageBreakPreview" zoomScaleNormal="100" zoomScaleSheetLayoutView="100" workbookViewId="0">
      <selection activeCell="E5" sqref="E5:I5"/>
    </sheetView>
  </sheetViews>
  <sheetFormatPr defaultColWidth="9.140625" defaultRowHeight="12.75" x14ac:dyDescent="0.2"/>
  <cols>
    <col min="1" max="1" width="4.28515625" style="16" bestFit="1" customWidth="1"/>
    <col min="2" max="2" width="18.7109375" style="16" customWidth="1"/>
    <col min="3" max="3" width="10.7109375" style="16" customWidth="1"/>
    <col min="4" max="4" width="9.7109375" style="16" customWidth="1"/>
    <col min="5" max="5" width="6.7109375" style="16" customWidth="1"/>
    <col min="6" max="6" width="3.7109375" style="16" customWidth="1"/>
    <col min="7" max="7" width="17.7109375" style="16" customWidth="1"/>
    <col min="8" max="8" width="9.7109375" style="16" customWidth="1"/>
    <col min="9" max="9" width="20.42578125" style="16" customWidth="1"/>
    <col min="10" max="10" width="4.42578125" style="16" customWidth="1"/>
    <col min="11" max="24" width="9.140625" style="16"/>
    <col min="25" max="25" width="14.28515625" style="16" customWidth="1"/>
    <col min="26" max="30" width="9.140625" style="16"/>
    <col min="31" max="31" width="15.7109375" style="16" customWidth="1"/>
    <col min="32" max="16384" width="9.140625" style="16"/>
  </cols>
  <sheetData>
    <row r="1" spans="1:62" s="11" customFormat="1" ht="24.95" customHeight="1" thickBot="1" x14ac:dyDescent="0.25">
      <c r="A1" s="51" t="s">
        <v>113</v>
      </c>
      <c r="B1" s="52"/>
      <c r="C1" s="52"/>
      <c r="D1" s="52"/>
      <c r="E1" s="52"/>
      <c r="F1" s="52"/>
      <c r="G1" s="52"/>
      <c r="H1" s="52"/>
      <c r="I1" s="53"/>
      <c r="J1" s="12"/>
      <c r="X1" s="12"/>
      <c r="Y1" s="12"/>
    </row>
    <row r="2" spans="1:62" s="11" customFormat="1" ht="18" customHeight="1" x14ac:dyDescent="0.2">
      <c r="A2" s="56" t="s">
        <v>1</v>
      </c>
      <c r="B2" s="57"/>
      <c r="C2" s="58" t="s">
        <v>2</v>
      </c>
      <c r="D2" s="59"/>
      <c r="E2" s="60"/>
      <c r="F2" s="54" t="s">
        <v>116</v>
      </c>
      <c r="G2" s="55"/>
      <c r="H2" s="79"/>
      <c r="I2" s="80"/>
      <c r="J2" s="12"/>
      <c r="Y2" s="13"/>
    </row>
    <row r="3" spans="1:62" s="11" customFormat="1" ht="18" customHeight="1" thickBot="1" x14ac:dyDescent="0.25">
      <c r="A3" s="88" t="s">
        <v>110</v>
      </c>
      <c r="B3" s="89"/>
      <c r="C3" s="81"/>
      <c r="D3" s="82"/>
      <c r="E3" s="83"/>
      <c r="F3" s="86" t="s">
        <v>114</v>
      </c>
      <c r="G3" s="87"/>
      <c r="H3" s="84"/>
      <c r="I3" s="85"/>
      <c r="J3" s="12"/>
      <c r="Y3" s="13"/>
      <c r="Z3" s="14"/>
    </row>
    <row r="4" spans="1:62" s="11" customFormat="1" ht="16.350000000000001" customHeight="1" x14ac:dyDescent="0.2">
      <c r="A4" s="75" t="s">
        <v>12</v>
      </c>
      <c r="B4" s="76"/>
      <c r="C4" s="76"/>
      <c r="D4" s="76"/>
      <c r="E4" s="77" t="s">
        <v>4</v>
      </c>
      <c r="F4" s="77"/>
      <c r="G4" s="77"/>
      <c r="H4" s="77"/>
      <c r="I4" s="78"/>
      <c r="J4" s="12"/>
      <c r="Z4" s="13"/>
      <c r="AF4" s="13"/>
      <c r="AM4" s="13" t="s">
        <v>14</v>
      </c>
      <c r="AT4" s="13" t="s">
        <v>15</v>
      </c>
      <c r="AY4" s="11" t="s">
        <v>16</v>
      </c>
      <c r="BE4" s="13" t="s">
        <v>17</v>
      </c>
      <c r="BJ4" s="13" t="s">
        <v>18</v>
      </c>
    </row>
    <row r="5" spans="1:62" s="11" customFormat="1" ht="15" customHeight="1" x14ac:dyDescent="0.2">
      <c r="A5" s="17" t="s">
        <v>19</v>
      </c>
      <c r="B5" s="47" t="s">
        <v>7</v>
      </c>
      <c r="C5" s="47"/>
      <c r="D5" s="19"/>
      <c r="E5" s="69"/>
      <c r="F5" s="70"/>
      <c r="G5" s="70"/>
      <c r="H5" s="70"/>
      <c r="I5" s="71"/>
      <c r="J5" s="12"/>
      <c r="AF5" s="13"/>
      <c r="AM5" s="13" t="s">
        <v>20</v>
      </c>
      <c r="AT5" s="13" t="s">
        <v>21</v>
      </c>
      <c r="AY5" s="11" t="s">
        <v>22</v>
      </c>
      <c r="BJ5" s="13" t="s">
        <v>23</v>
      </c>
    </row>
    <row r="6" spans="1:62" s="11" customFormat="1" ht="15" customHeight="1" x14ac:dyDescent="0.2">
      <c r="A6" s="17" t="s">
        <v>24</v>
      </c>
      <c r="B6" s="47" t="s">
        <v>8</v>
      </c>
      <c r="C6" s="47"/>
      <c r="D6" s="20"/>
      <c r="E6" s="72"/>
      <c r="F6" s="73"/>
      <c r="G6" s="73"/>
      <c r="H6" s="73"/>
      <c r="I6" s="74"/>
      <c r="J6" s="12"/>
      <c r="AF6" s="13"/>
      <c r="AM6" s="13" t="s">
        <v>25</v>
      </c>
      <c r="AT6" s="13" t="s">
        <v>26</v>
      </c>
      <c r="AY6" s="11" t="s">
        <v>27</v>
      </c>
      <c r="BJ6" s="13" t="s">
        <v>28</v>
      </c>
    </row>
    <row r="7" spans="1:62" s="11" customFormat="1" ht="15" customHeight="1" thickBot="1" x14ac:dyDescent="0.25">
      <c r="A7" s="18" t="s">
        <v>29</v>
      </c>
      <c r="B7" s="46" t="s">
        <v>30</v>
      </c>
      <c r="C7" s="46"/>
      <c r="D7" s="29"/>
      <c r="E7" s="38"/>
      <c r="F7" s="39"/>
      <c r="G7" s="39"/>
      <c r="H7" s="39"/>
      <c r="I7" s="40"/>
      <c r="J7" s="12"/>
      <c r="AM7" s="13" t="s">
        <v>31</v>
      </c>
      <c r="AT7" s="13" t="s">
        <v>32</v>
      </c>
      <c r="AY7" s="11" t="s">
        <v>33</v>
      </c>
      <c r="BJ7" s="13" t="s">
        <v>34</v>
      </c>
    </row>
    <row r="8" spans="1:62" s="11" customFormat="1" ht="16.350000000000001" customHeight="1" x14ac:dyDescent="0.2">
      <c r="A8" s="41" t="s">
        <v>18</v>
      </c>
      <c r="B8" s="42"/>
      <c r="C8" s="42"/>
      <c r="D8" s="42"/>
      <c r="E8" s="33"/>
      <c r="F8" s="33"/>
      <c r="G8" s="33"/>
      <c r="H8" s="33"/>
      <c r="I8" s="34"/>
      <c r="J8" s="12"/>
      <c r="AM8" s="13" t="s">
        <v>35</v>
      </c>
      <c r="AT8" s="13" t="s">
        <v>36</v>
      </c>
      <c r="AY8" s="11" t="s">
        <v>37</v>
      </c>
      <c r="BJ8" s="13" t="s">
        <v>38</v>
      </c>
    </row>
    <row r="9" spans="1:62" s="11" customFormat="1" ht="15" customHeight="1" x14ac:dyDescent="0.2">
      <c r="A9" s="17" t="s">
        <v>19</v>
      </c>
      <c r="B9" s="47" t="s">
        <v>7</v>
      </c>
      <c r="C9" s="47"/>
      <c r="D9" s="31"/>
      <c r="E9" s="43"/>
      <c r="F9" s="44"/>
      <c r="G9" s="44"/>
      <c r="H9" s="44"/>
      <c r="I9" s="45"/>
      <c r="J9" s="12"/>
      <c r="AM9" s="13" t="s">
        <v>39</v>
      </c>
      <c r="AT9" s="13" t="s">
        <v>40</v>
      </c>
      <c r="AY9" s="11" t="s">
        <v>41</v>
      </c>
      <c r="BJ9" s="13" t="s">
        <v>42</v>
      </c>
    </row>
    <row r="10" spans="1:62" s="11" customFormat="1" ht="15" customHeight="1" x14ac:dyDescent="0.2">
      <c r="A10" s="17" t="s">
        <v>24</v>
      </c>
      <c r="B10" s="47" t="s">
        <v>8</v>
      </c>
      <c r="C10" s="47"/>
      <c r="D10" s="30"/>
      <c r="E10" s="35"/>
      <c r="F10" s="36"/>
      <c r="G10" s="36"/>
      <c r="H10" s="36"/>
      <c r="I10" s="37"/>
      <c r="J10" s="12"/>
      <c r="AM10" s="13" t="s">
        <v>43</v>
      </c>
      <c r="AT10" s="13" t="s">
        <v>44</v>
      </c>
      <c r="AY10" s="11" t="s">
        <v>45</v>
      </c>
      <c r="BJ10" s="13" t="s">
        <v>46</v>
      </c>
    </row>
    <row r="11" spans="1:62" s="11" customFormat="1" ht="15" customHeight="1" thickBot="1" x14ac:dyDescent="0.25">
      <c r="A11" s="18" t="s">
        <v>29</v>
      </c>
      <c r="B11" s="46" t="s">
        <v>30</v>
      </c>
      <c r="C11" s="46"/>
      <c r="D11" s="27"/>
      <c r="E11" s="38"/>
      <c r="F11" s="39"/>
      <c r="G11" s="39"/>
      <c r="H11" s="39"/>
      <c r="I11" s="40"/>
      <c r="J11" s="12"/>
      <c r="Z11" s="13"/>
      <c r="AM11" s="13" t="s">
        <v>47</v>
      </c>
      <c r="AT11" s="13" t="s">
        <v>48</v>
      </c>
      <c r="AY11" s="11" t="s">
        <v>49</v>
      </c>
      <c r="BJ11" s="13" t="s">
        <v>50</v>
      </c>
    </row>
    <row r="12" spans="1:62" s="11" customFormat="1" ht="16.350000000000001" customHeight="1" x14ac:dyDescent="0.2">
      <c r="A12" s="41" t="s">
        <v>23</v>
      </c>
      <c r="B12" s="42"/>
      <c r="C12" s="42"/>
      <c r="D12" s="42"/>
      <c r="E12" s="33"/>
      <c r="F12" s="33"/>
      <c r="G12" s="33"/>
      <c r="H12" s="33"/>
      <c r="I12" s="34"/>
      <c r="J12" s="12"/>
      <c r="V12" s="13"/>
      <c r="AM12" s="13" t="s">
        <v>51</v>
      </c>
      <c r="AT12" s="13" t="s">
        <v>52</v>
      </c>
      <c r="AY12" s="11" t="s">
        <v>53</v>
      </c>
      <c r="BJ12" s="13" t="s">
        <v>54</v>
      </c>
    </row>
    <row r="13" spans="1:62" s="11" customFormat="1" ht="15" customHeight="1" x14ac:dyDescent="0.2">
      <c r="A13" s="17" t="s">
        <v>19</v>
      </c>
      <c r="B13" s="47" t="s">
        <v>7</v>
      </c>
      <c r="C13" s="47"/>
      <c r="D13" s="19"/>
      <c r="E13" s="43"/>
      <c r="F13" s="44"/>
      <c r="G13" s="44"/>
      <c r="H13" s="44"/>
      <c r="I13" s="45"/>
      <c r="J13" s="12"/>
      <c r="V13" s="13"/>
      <c r="Z13" s="13"/>
      <c r="AF13" s="13"/>
      <c r="AM13" s="13"/>
      <c r="AT13" s="13" t="s">
        <v>55</v>
      </c>
      <c r="AY13" s="11" t="s">
        <v>56</v>
      </c>
      <c r="BJ13" s="13" t="s">
        <v>57</v>
      </c>
    </row>
    <row r="14" spans="1:62" s="11" customFormat="1" ht="15" customHeight="1" x14ac:dyDescent="0.2">
      <c r="A14" s="17" t="s">
        <v>24</v>
      </c>
      <c r="B14" s="47" t="s">
        <v>8</v>
      </c>
      <c r="C14" s="47"/>
      <c r="D14" s="20"/>
      <c r="E14" s="35"/>
      <c r="F14" s="36"/>
      <c r="G14" s="36"/>
      <c r="H14" s="36"/>
      <c r="I14" s="37"/>
      <c r="J14" s="12"/>
      <c r="V14" s="13"/>
      <c r="Z14" s="13"/>
      <c r="AF14" s="13"/>
      <c r="AM14" s="13"/>
      <c r="AT14" s="13" t="s">
        <v>58</v>
      </c>
      <c r="AY14" s="11" t="s">
        <v>59</v>
      </c>
      <c r="BJ14" s="13" t="s">
        <v>60</v>
      </c>
    </row>
    <row r="15" spans="1:62" s="11" customFormat="1" ht="15" customHeight="1" thickBot="1" x14ac:dyDescent="0.25">
      <c r="A15" s="18" t="s">
        <v>29</v>
      </c>
      <c r="B15" s="46" t="s">
        <v>30</v>
      </c>
      <c r="C15" s="46"/>
      <c r="D15" s="29"/>
      <c r="E15" s="38"/>
      <c r="F15" s="39"/>
      <c r="G15" s="39"/>
      <c r="H15" s="39"/>
      <c r="I15" s="40"/>
      <c r="J15" s="12"/>
      <c r="V15" s="13"/>
      <c r="Z15" s="13"/>
      <c r="AF15" s="13"/>
      <c r="AM15" s="13"/>
      <c r="AT15" s="13" t="s">
        <v>61</v>
      </c>
      <c r="AY15" s="11" t="s">
        <v>62</v>
      </c>
      <c r="BJ15" s="13" t="s">
        <v>63</v>
      </c>
    </row>
    <row r="16" spans="1:62" s="11" customFormat="1" ht="16.350000000000001" customHeight="1" x14ac:dyDescent="0.2">
      <c r="A16" s="41" t="s">
        <v>34</v>
      </c>
      <c r="B16" s="42"/>
      <c r="C16" s="42"/>
      <c r="D16" s="42"/>
      <c r="E16" s="33"/>
      <c r="F16" s="33"/>
      <c r="G16" s="33"/>
      <c r="H16" s="33"/>
      <c r="I16" s="34"/>
      <c r="J16" s="12"/>
      <c r="V16" s="13"/>
      <c r="Z16" s="13"/>
      <c r="AF16" s="13"/>
      <c r="AM16" s="13"/>
      <c r="AT16" s="13" t="s">
        <v>64</v>
      </c>
      <c r="AY16" s="11" t="s">
        <v>65</v>
      </c>
      <c r="BJ16" s="13" t="s">
        <v>66</v>
      </c>
    </row>
    <row r="17" spans="1:67" s="11" customFormat="1" ht="15" customHeight="1" x14ac:dyDescent="0.2">
      <c r="A17" s="17" t="s">
        <v>19</v>
      </c>
      <c r="B17" s="47" t="s">
        <v>7</v>
      </c>
      <c r="C17" s="47"/>
      <c r="D17" s="31"/>
      <c r="E17" s="43"/>
      <c r="F17" s="44"/>
      <c r="G17" s="44"/>
      <c r="H17" s="44"/>
      <c r="I17" s="45"/>
      <c r="J17" s="12"/>
      <c r="V17" s="13"/>
      <c r="AF17" s="13"/>
      <c r="AM17" s="13"/>
      <c r="AT17" s="13" t="s">
        <v>67</v>
      </c>
      <c r="AY17" s="11" t="s">
        <v>68</v>
      </c>
      <c r="BJ17" s="13" t="s">
        <v>69</v>
      </c>
    </row>
    <row r="18" spans="1:67" s="11" customFormat="1" ht="15" customHeight="1" x14ac:dyDescent="0.2">
      <c r="A18" s="17" t="s">
        <v>24</v>
      </c>
      <c r="B18" s="47" t="s">
        <v>8</v>
      </c>
      <c r="C18" s="47"/>
      <c r="D18" s="20"/>
      <c r="E18" s="35"/>
      <c r="F18" s="36"/>
      <c r="G18" s="36"/>
      <c r="H18" s="36"/>
      <c r="I18" s="37"/>
      <c r="J18" s="12"/>
      <c r="Z18" s="13"/>
      <c r="AF18" s="13"/>
      <c r="AM18" s="13"/>
      <c r="AT18" s="13" t="s">
        <v>70</v>
      </c>
      <c r="AY18" s="11" t="s">
        <v>71</v>
      </c>
      <c r="BJ18" s="13" t="s">
        <v>72</v>
      </c>
    </row>
    <row r="19" spans="1:67" s="11" customFormat="1" ht="15" customHeight="1" thickBot="1" x14ac:dyDescent="0.25">
      <c r="A19" s="18" t="s">
        <v>29</v>
      </c>
      <c r="B19" s="46" t="s">
        <v>30</v>
      </c>
      <c r="C19" s="46"/>
      <c r="D19" s="29"/>
      <c r="E19" s="38"/>
      <c r="F19" s="39"/>
      <c r="G19" s="39"/>
      <c r="H19" s="39"/>
      <c r="I19" s="40"/>
      <c r="J19" s="12"/>
      <c r="AF19" s="13"/>
      <c r="AM19" s="13"/>
      <c r="AT19" s="13" t="s">
        <v>73</v>
      </c>
      <c r="BJ19" s="13" t="s">
        <v>74</v>
      </c>
    </row>
    <row r="20" spans="1:67" s="11" customFormat="1" ht="16.350000000000001" customHeight="1" x14ac:dyDescent="0.2">
      <c r="A20" s="41" t="s">
        <v>60</v>
      </c>
      <c r="B20" s="42"/>
      <c r="C20" s="42"/>
      <c r="D20" s="42"/>
      <c r="E20" s="33"/>
      <c r="F20" s="33"/>
      <c r="G20" s="33"/>
      <c r="H20" s="33"/>
      <c r="I20" s="34"/>
      <c r="J20" s="12"/>
      <c r="AF20" s="13"/>
      <c r="AM20" s="13"/>
      <c r="AT20" s="13" t="s">
        <v>75</v>
      </c>
    </row>
    <row r="21" spans="1:67" s="11" customFormat="1" ht="15" customHeight="1" x14ac:dyDescent="0.2">
      <c r="A21" s="17" t="s">
        <v>19</v>
      </c>
      <c r="B21" s="47" t="s">
        <v>7</v>
      </c>
      <c r="C21" s="47"/>
      <c r="D21" s="19"/>
      <c r="E21" s="43"/>
      <c r="F21" s="44"/>
      <c r="G21" s="44"/>
      <c r="H21" s="44"/>
      <c r="I21" s="45"/>
      <c r="J21" s="12"/>
      <c r="V21" s="13"/>
      <c r="AF21" s="13"/>
      <c r="AM21" s="13"/>
      <c r="AT21" s="13" t="s">
        <v>76</v>
      </c>
    </row>
    <row r="22" spans="1:67" s="11" customFormat="1" ht="15" customHeight="1" x14ac:dyDescent="0.2">
      <c r="A22" s="17" t="s">
        <v>24</v>
      </c>
      <c r="B22" s="47" t="s">
        <v>8</v>
      </c>
      <c r="C22" s="47"/>
      <c r="D22" s="20"/>
      <c r="E22" s="35"/>
      <c r="F22" s="36"/>
      <c r="G22" s="36"/>
      <c r="H22" s="36"/>
      <c r="I22" s="37"/>
      <c r="J22" s="12"/>
      <c r="AF22" s="13"/>
      <c r="AM22" s="13"/>
      <c r="AT22" s="13" t="s">
        <v>77</v>
      </c>
    </row>
    <row r="23" spans="1:67" s="11" customFormat="1" ht="15" customHeight="1" thickBot="1" x14ac:dyDescent="0.25">
      <c r="A23" s="18" t="s">
        <v>29</v>
      </c>
      <c r="B23" s="46" t="s">
        <v>30</v>
      </c>
      <c r="C23" s="46"/>
      <c r="D23" s="29"/>
      <c r="E23" s="38"/>
      <c r="F23" s="39"/>
      <c r="G23" s="39"/>
      <c r="H23" s="39"/>
      <c r="I23" s="40"/>
      <c r="J23" s="12"/>
      <c r="AF23" s="13"/>
      <c r="AM23" s="13"/>
      <c r="AT23" s="13" t="s">
        <v>78</v>
      </c>
    </row>
    <row r="24" spans="1:67" s="11" customFormat="1" ht="16.350000000000001" customHeight="1" x14ac:dyDescent="0.2">
      <c r="A24" s="41" t="s">
        <v>63</v>
      </c>
      <c r="B24" s="42"/>
      <c r="C24" s="42"/>
      <c r="D24" s="42"/>
      <c r="E24" s="33"/>
      <c r="F24" s="33"/>
      <c r="G24" s="33"/>
      <c r="H24" s="33"/>
      <c r="I24" s="34"/>
      <c r="J24" s="12"/>
      <c r="AF24" s="13"/>
      <c r="AM24" s="13"/>
      <c r="AT24" s="13" t="s">
        <v>79</v>
      </c>
    </row>
    <row r="25" spans="1:67" s="11" customFormat="1" ht="15" customHeight="1" x14ac:dyDescent="0.2">
      <c r="A25" s="17" t="s">
        <v>19</v>
      </c>
      <c r="B25" s="47" t="s">
        <v>7</v>
      </c>
      <c r="C25" s="47"/>
      <c r="D25" s="31"/>
      <c r="E25" s="43"/>
      <c r="F25" s="44"/>
      <c r="G25" s="44"/>
      <c r="H25" s="44"/>
      <c r="I25" s="45"/>
      <c r="J25" s="12"/>
      <c r="AF25" s="10"/>
      <c r="AT25" s="13" t="s">
        <v>80</v>
      </c>
    </row>
    <row r="26" spans="1:67" s="11" customFormat="1" ht="15" customHeight="1" x14ac:dyDescent="0.2">
      <c r="A26" s="17" t="s">
        <v>24</v>
      </c>
      <c r="B26" s="47" t="s">
        <v>8</v>
      </c>
      <c r="C26" s="47"/>
      <c r="D26" s="20"/>
      <c r="E26" s="35"/>
      <c r="F26" s="36"/>
      <c r="G26" s="36"/>
      <c r="H26" s="36"/>
      <c r="I26" s="37"/>
      <c r="J26" s="12"/>
      <c r="AF26" s="10"/>
      <c r="AT26" s="13" t="s">
        <v>81</v>
      </c>
    </row>
    <row r="27" spans="1:67" s="11" customFormat="1" ht="15" customHeight="1" thickBot="1" x14ac:dyDescent="0.25">
      <c r="A27" s="18" t="s">
        <v>29</v>
      </c>
      <c r="B27" s="46" t="s">
        <v>30</v>
      </c>
      <c r="C27" s="46"/>
      <c r="D27" s="29"/>
      <c r="E27" s="38"/>
      <c r="F27" s="39"/>
      <c r="G27" s="39"/>
      <c r="H27" s="39"/>
      <c r="I27" s="40"/>
      <c r="J27" s="12"/>
      <c r="AF27" s="10"/>
    </row>
    <row r="28" spans="1:67" s="11" customFormat="1" ht="16.350000000000001" customHeight="1" x14ac:dyDescent="0.2">
      <c r="A28" s="41" t="s">
        <v>66</v>
      </c>
      <c r="B28" s="42"/>
      <c r="C28" s="42"/>
      <c r="D28" s="42"/>
      <c r="E28" s="33"/>
      <c r="F28" s="33"/>
      <c r="G28" s="33"/>
      <c r="H28" s="33"/>
      <c r="I28" s="34"/>
      <c r="J28" s="12"/>
      <c r="AF28" s="13"/>
    </row>
    <row r="29" spans="1:67" s="11" customFormat="1" ht="15" customHeight="1" x14ac:dyDescent="0.2">
      <c r="A29" s="17" t="s">
        <v>19</v>
      </c>
      <c r="B29" s="47" t="s">
        <v>7</v>
      </c>
      <c r="C29" s="47"/>
      <c r="D29" s="19"/>
      <c r="E29" s="43"/>
      <c r="F29" s="44"/>
      <c r="G29" s="44"/>
      <c r="H29" s="44"/>
      <c r="I29" s="45"/>
      <c r="J29" s="12"/>
      <c r="AF29" s="13"/>
      <c r="BO29" s="15"/>
    </row>
    <row r="30" spans="1:67" s="11" customFormat="1" ht="15" customHeight="1" x14ac:dyDescent="0.2">
      <c r="A30" s="17" t="s">
        <v>24</v>
      </c>
      <c r="B30" s="47" t="s">
        <v>8</v>
      </c>
      <c r="C30" s="47"/>
      <c r="D30" s="20"/>
      <c r="E30" s="35"/>
      <c r="F30" s="36"/>
      <c r="G30" s="36"/>
      <c r="H30" s="36"/>
      <c r="I30" s="37"/>
      <c r="J30" s="12"/>
      <c r="AF30" s="10"/>
      <c r="AT30" s="13" t="s">
        <v>81</v>
      </c>
    </row>
    <row r="31" spans="1:67" s="11" customFormat="1" ht="15" customHeight="1" thickBot="1" x14ac:dyDescent="0.25">
      <c r="A31" s="18" t="s">
        <v>29</v>
      </c>
      <c r="B31" s="46" t="s">
        <v>30</v>
      </c>
      <c r="C31" s="46"/>
      <c r="D31" s="29"/>
      <c r="E31" s="38"/>
      <c r="F31" s="39"/>
      <c r="G31" s="39"/>
      <c r="H31" s="39"/>
      <c r="I31" s="40"/>
      <c r="J31" s="12"/>
      <c r="AF31" s="10"/>
    </row>
    <row r="32" spans="1:67" s="11" customFormat="1" ht="16.350000000000001" customHeight="1" x14ac:dyDescent="0.2">
      <c r="A32" s="41" t="s">
        <v>69</v>
      </c>
      <c r="B32" s="42"/>
      <c r="C32" s="42"/>
      <c r="D32" s="42"/>
      <c r="E32" s="33"/>
      <c r="F32" s="33"/>
      <c r="G32" s="33"/>
      <c r="H32" s="33"/>
      <c r="I32" s="34"/>
      <c r="J32" s="12"/>
      <c r="AF32" s="13"/>
    </row>
    <row r="33" spans="1:67" s="11" customFormat="1" ht="15" customHeight="1" x14ac:dyDescent="0.2">
      <c r="A33" s="17" t="s">
        <v>19</v>
      </c>
      <c r="B33" s="32" t="s">
        <v>7</v>
      </c>
      <c r="C33" s="32"/>
      <c r="D33" s="19"/>
      <c r="E33" s="43"/>
      <c r="F33" s="44"/>
      <c r="G33" s="44"/>
      <c r="H33" s="44"/>
      <c r="I33" s="45"/>
      <c r="J33" s="12"/>
      <c r="AF33" s="13"/>
      <c r="BO33" s="15"/>
    </row>
    <row r="34" spans="1:67" s="11" customFormat="1" ht="15" customHeight="1" x14ac:dyDescent="0.2">
      <c r="A34" s="17" t="s">
        <v>24</v>
      </c>
      <c r="B34" s="32" t="s">
        <v>8</v>
      </c>
      <c r="C34" s="32"/>
      <c r="D34" s="20"/>
      <c r="E34" s="35"/>
      <c r="F34" s="36"/>
      <c r="G34" s="36"/>
      <c r="H34" s="36"/>
      <c r="I34" s="37"/>
      <c r="J34" s="12"/>
      <c r="AF34" s="10"/>
      <c r="AT34" s="13" t="s">
        <v>81</v>
      </c>
    </row>
    <row r="35" spans="1:67" s="11" customFormat="1" ht="15" customHeight="1" thickBot="1" x14ac:dyDescent="0.25">
      <c r="A35" s="18" t="s">
        <v>29</v>
      </c>
      <c r="B35" s="28" t="s">
        <v>30</v>
      </c>
      <c r="C35" s="28"/>
      <c r="D35" s="29"/>
      <c r="E35" s="38"/>
      <c r="F35" s="39"/>
      <c r="G35" s="39"/>
      <c r="H35" s="39"/>
      <c r="I35" s="40"/>
      <c r="J35" s="12"/>
      <c r="AF35" s="10"/>
    </row>
    <row r="36" spans="1:67" s="11" customFormat="1" ht="19.5" customHeight="1" x14ac:dyDescent="0.2">
      <c r="A36" s="61" t="s">
        <v>115</v>
      </c>
      <c r="B36" s="62"/>
      <c r="C36" s="62"/>
      <c r="D36" s="62"/>
      <c r="E36" s="62"/>
      <c r="F36" s="62"/>
      <c r="G36" s="62"/>
      <c r="H36" s="62"/>
      <c r="I36" s="63"/>
      <c r="J36" s="12"/>
    </row>
    <row r="37" spans="1:67" s="11" customFormat="1" ht="12.75" customHeight="1" x14ac:dyDescent="0.2">
      <c r="A37" s="64"/>
      <c r="B37" s="65"/>
      <c r="C37" s="65"/>
      <c r="D37" s="65"/>
      <c r="E37" s="65"/>
      <c r="F37" s="65"/>
      <c r="G37" s="65"/>
      <c r="H37" s="65"/>
      <c r="I37" s="66"/>
      <c r="J37" s="12"/>
    </row>
    <row r="38" spans="1:67" s="11" customFormat="1" ht="12.75" customHeight="1" x14ac:dyDescent="0.2">
      <c r="A38" s="64"/>
      <c r="B38" s="65"/>
      <c r="C38" s="65"/>
      <c r="D38" s="65"/>
      <c r="E38" s="65"/>
      <c r="F38" s="65"/>
      <c r="G38" s="65"/>
      <c r="H38" s="65"/>
      <c r="I38" s="66"/>
      <c r="J38" s="12"/>
    </row>
    <row r="39" spans="1:67" s="11" customFormat="1" ht="12.75" customHeight="1" x14ac:dyDescent="0.2">
      <c r="A39" s="64"/>
      <c r="B39" s="65"/>
      <c r="C39" s="65"/>
      <c r="D39" s="65"/>
      <c r="E39" s="65"/>
      <c r="F39" s="65"/>
      <c r="G39" s="65"/>
      <c r="H39" s="65"/>
      <c r="I39" s="66"/>
      <c r="J39" s="12"/>
    </row>
    <row r="40" spans="1:67" s="11" customFormat="1" ht="12.75" customHeight="1" x14ac:dyDescent="0.2">
      <c r="A40" s="64"/>
      <c r="B40" s="65"/>
      <c r="C40" s="65"/>
      <c r="D40" s="65"/>
      <c r="E40" s="65"/>
      <c r="F40" s="65"/>
      <c r="G40" s="65"/>
      <c r="H40" s="65"/>
      <c r="I40" s="66"/>
      <c r="J40" s="12"/>
    </row>
    <row r="41" spans="1:67" s="11" customFormat="1" ht="12.75" customHeight="1" x14ac:dyDescent="0.2">
      <c r="A41" s="64"/>
      <c r="B41" s="65"/>
      <c r="C41" s="65"/>
      <c r="D41" s="65"/>
      <c r="E41" s="65"/>
      <c r="F41" s="65"/>
      <c r="G41" s="65"/>
      <c r="H41" s="65"/>
      <c r="I41" s="66"/>
      <c r="J41" s="12"/>
    </row>
    <row r="42" spans="1:67" s="11" customFormat="1" ht="12.75" customHeight="1" x14ac:dyDescent="0.2">
      <c r="A42" s="64"/>
      <c r="B42" s="65"/>
      <c r="C42" s="65"/>
      <c r="D42" s="65"/>
      <c r="E42" s="65"/>
      <c r="F42" s="65"/>
      <c r="G42" s="65"/>
      <c r="H42" s="65"/>
      <c r="I42" s="66"/>
      <c r="J42" s="12"/>
    </row>
    <row r="43" spans="1:67" s="11" customFormat="1" ht="12.75" customHeight="1" x14ac:dyDescent="0.2">
      <c r="A43" s="64"/>
      <c r="B43" s="65"/>
      <c r="C43" s="65"/>
      <c r="D43" s="65"/>
      <c r="E43" s="65"/>
      <c r="F43" s="65"/>
      <c r="G43" s="65"/>
      <c r="H43" s="65"/>
      <c r="I43" s="66"/>
      <c r="J43" s="12"/>
    </row>
    <row r="44" spans="1:67" s="11" customFormat="1" ht="12.75" customHeight="1" x14ac:dyDescent="0.2">
      <c r="A44" s="64"/>
      <c r="B44" s="65"/>
      <c r="C44" s="65"/>
      <c r="D44" s="65"/>
      <c r="E44" s="65"/>
      <c r="F44" s="65"/>
      <c r="G44" s="65"/>
      <c r="H44" s="65"/>
      <c r="I44" s="66"/>
      <c r="J44" s="12"/>
    </row>
    <row r="45" spans="1:67" s="11" customFormat="1" ht="12.75" customHeight="1" x14ac:dyDescent="0.2">
      <c r="A45" s="64"/>
      <c r="B45" s="65"/>
      <c r="C45" s="65"/>
      <c r="D45" s="65"/>
      <c r="E45" s="65"/>
      <c r="F45" s="65"/>
      <c r="G45" s="65"/>
      <c r="H45" s="65"/>
      <c r="I45" s="66"/>
      <c r="J45" s="12"/>
    </row>
    <row r="46" spans="1:67" s="11" customFormat="1" ht="12.75" customHeight="1" x14ac:dyDescent="0.2">
      <c r="A46" s="64"/>
      <c r="B46" s="65"/>
      <c r="C46" s="65"/>
      <c r="D46" s="65"/>
      <c r="E46" s="65"/>
      <c r="F46" s="65"/>
      <c r="G46" s="65"/>
      <c r="H46" s="65"/>
      <c r="I46" s="66"/>
      <c r="J46" s="12"/>
    </row>
    <row r="47" spans="1:67" s="11" customFormat="1" ht="12.75" customHeight="1" x14ac:dyDescent="0.2">
      <c r="A47" s="64"/>
      <c r="B47" s="65"/>
      <c r="C47" s="65"/>
      <c r="D47" s="65"/>
      <c r="E47" s="65"/>
      <c r="F47" s="65"/>
      <c r="G47" s="65"/>
      <c r="H47" s="65"/>
      <c r="I47" s="66"/>
      <c r="J47" s="12"/>
    </row>
    <row r="48" spans="1:67" s="11" customFormat="1" ht="12.75" customHeight="1" x14ac:dyDescent="0.2">
      <c r="A48" s="64"/>
      <c r="B48" s="65"/>
      <c r="C48" s="65"/>
      <c r="D48" s="65"/>
      <c r="E48" s="65"/>
      <c r="F48" s="65"/>
      <c r="G48" s="65"/>
      <c r="H48" s="65"/>
      <c r="I48" s="66"/>
      <c r="J48" s="12"/>
    </row>
    <row r="49" spans="1:10" s="11" customFormat="1" ht="12.75" customHeight="1" x14ac:dyDescent="0.2">
      <c r="A49" s="64"/>
      <c r="B49" s="65"/>
      <c r="C49" s="65"/>
      <c r="D49" s="65"/>
      <c r="E49" s="65"/>
      <c r="F49" s="65"/>
      <c r="G49" s="65"/>
      <c r="H49" s="65"/>
      <c r="I49" s="66"/>
      <c r="J49" s="12"/>
    </row>
    <row r="50" spans="1:10" s="11" customFormat="1" ht="16.149999999999999" customHeight="1" x14ac:dyDescent="0.2">
      <c r="A50" s="64"/>
      <c r="B50" s="65"/>
      <c r="C50" s="65"/>
      <c r="D50" s="65"/>
      <c r="E50" s="65"/>
      <c r="F50" s="65"/>
      <c r="G50" s="65"/>
      <c r="H50" s="65"/>
      <c r="I50" s="66"/>
      <c r="J50" s="12"/>
    </row>
    <row r="51" spans="1:10" s="11" customFormat="1" ht="16.149999999999999" customHeight="1" x14ac:dyDescent="0.2">
      <c r="A51" s="64"/>
      <c r="B51" s="65"/>
      <c r="C51" s="65"/>
      <c r="D51" s="65"/>
      <c r="E51" s="65"/>
      <c r="F51" s="65"/>
      <c r="G51" s="65"/>
      <c r="H51" s="65"/>
      <c r="I51" s="66"/>
      <c r="J51" s="12"/>
    </row>
    <row r="52" spans="1:10" s="11" customFormat="1" ht="16.149999999999999" customHeight="1" x14ac:dyDescent="0.2">
      <c r="A52" s="64"/>
      <c r="B52" s="65"/>
      <c r="C52" s="65"/>
      <c r="D52" s="65"/>
      <c r="E52" s="65"/>
      <c r="F52" s="65"/>
      <c r="G52" s="65"/>
      <c r="H52" s="65"/>
      <c r="I52" s="66"/>
      <c r="J52" s="12"/>
    </row>
    <row r="53" spans="1:10" s="11" customFormat="1" ht="16.149999999999999" customHeight="1" x14ac:dyDescent="0.2">
      <c r="A53" s="64"/>
      <c r="B53" s="65"/>
      <c r="C53" s="65"/>
      <c r="D53" s="65"/>
      <c r="E53" s="65"/>
      <c r="F53" s="65"/>
      <c r="G53" s="65"/>
      <c r="H53" s="65"/>
      <c r="I53" s="66"/>
      <c r="J53" s="12"/>
    </row>
    <row r="54" spans="1:10" s="11" customFormat="1" ht="19.5" customHeight="1" thickBot="1" x14ac:dyDescent="0.25">
      <c r="A54" s="67" t="s">
        <v>111</v>
      </c>
      <c r="B54" s="68"/>
      <c r="C54" s="49"/>
      <c r="D54" s="49"/>
      <c r="E54" s="49"/>
      <c r="F54" s="48" t="s">
        <v>112</v>
      </c>
      <c r="G54" s="48"/>
      <c r="H54" s="49"/>
      <c r="I54" s="50"/>
      <c r="J54" s="12"/>
    </row>
    <row r="55" spans="1:10" s="11" customFormat="1" x14ac:dyDescent="0.2"/>
    <row r="56" spans="1:10" s="11" customFormat="1" x14ac:dyDescent="0.2"/>
    <row r="57" spans="1:10" s="11" customFormat="1" x14ac:dyDescent="0.2"/>
    <row r="58" spans="1:10" s="11" customFormat="1" x14ac:dyDescent="0.2"/>
    <row r="59" spans="1:10" s="11" customFormat="1" x14ac:dyDescent="0.2"/>
    <row r="60" spans="1:10" s="11" customFormat="1" x14ac:dyDescent="0.2"/>
    <row r="61" spans="1:10" s="11" customFormat="1" x14ac:dyDescent="0.2"/>
    <row r="62" spans="1:10" s="11" customFormat="1" x14ac:dyDescent="0.2"/>
    <row r="63" spans="1:10" s="11" customFormat="1" x14ac:dyDescent="0.2"/>
    <row r="64" spans="1:10" s="11" customFormat="1" x14ac:dyDescent="0.2"/>
    <row r="65" s="11" customFormat="1" x14ac:dyDescent="0.2"/>
    <row r="66" s="11" customFormat="1" x14ac:dyDescent="0.2"/>
    <row r="67" s="11" customFormat="1" x14ac:dyDescent="0.2"/>
    <row r="68" s="11" customFormat="1" x14ac:dyDescent="0.2"/>
    <row r="69" s="11" customFormat="1" x14ac:dyDescent="0.2"/>
    <row r="70" s="11" customFormat="1" x14ac:dyDescent="0.2"/>
    <row r="71" s="11" customFormat="1" x14ac:dyDescent="0.2"/>
    <row r="72" s="11" customFormat="1" x14ac:dyDescent="0.2"/>
    <row r="73" s="11" customFormat="1" x14ac:dyDescent="0.2"/>
    <row r="74" s="11" customFormat="1" x14ac:dyDescent="0.2"/>
    <row r="75" s="11" customFormat="1" x14ac:dyDescent="0.2"/>
    <row r="76" s="11" customFormat="1" x14ac:dyDescent="0.2"/>
    <row r="77" s="11" customFormat="1" x14ac:dyDescent="0.2"/>
    <row r="78" s="11" customFormat="1" x14ac:dyDescent="0.2"/>
    <row r="79" s="11" customFormat="1" x14ac:dyDescent="0.2"/>
    <row r="80" s="11" customFormat="1" x14ac:dyDescent="0.2"/>
    <row r="81" s="11" customFormat="1" x14ac:dyDescent="0.2"/>
    <row r="82" s="11" customFormat="1" x14ac:dyDescent="0.2"/>
    <row r="83" s="11" customFormat="1" x14ac:dyDescent="0.2"/>
    <row r="84" s="11" customFormat="1" x14ac:dyDescent="0.2"/>
    <row r="85" s="11" customFormat="1" x14ac:dyDescent="0.2"/>
    <row r="86" s="11" customFormat="1" x14ac:dyDescent="0.2"/>
    <row r="87" s="11" customFormat="1" x14ac:dyDescent="0.2"/>
    <row r="88" s="11" customFormat="1" x14ac:dyDescent="0.2"/>
    <row r="89" s="11" customFormat="1" x14ac:dyDescent="0.2"/>
    <row r="90" s="11" customFormat="1" x14ac:dyDescent="0.2"/>
    <row r="91" s="11" customFormat="1" x14ac:dyDescent="0.2"/>
    <row r="92" s="11" customFormat="1" x14ac:dyDescent="0.2"/>
    <row r="93" s="11" customFormat="1" x14ac:dyDescent="0.2"/>
    <row r="94" s="11" customFormat="1" x14ac:dyDescent="0.2"/>
    <row r="95" s="11" customFormat="1" x14ac:dyDescent="0.2"/>
    <row r="96" s="11" customFormat="1" x14ac:dyDescent="0.2"/>
    <row r="97" s="11" customFormat="1" x14ac:dyDescent="0.2"/>
    <row r="98" s="11" customFormat="1" x14ac:dyDescent="0.2"/>
    <row r="99" s="11" customFormat="1" x14ac:dyDescent="0.2"/>
    <row r="100" s="11" customFormat="1" x14ac:dyDescent="0.2"/>
    <row r="101" s="11" customFormat="1" x14ac:dyDescent="0.2"/>
    <row r="102" s="11" customFormat="1" x14ac:dyDescent="0.2"/>
    <row r="103" s="11" customFormat="1" x14ac:dyDescent="0.2"/>
    <row r="104" s="11" customFormat="1" x14ac:dyDescent="0.2"/>
    <row r="105" s="11" customFormat="1" x14ac:dyDescent="0.2"/>
    <row r="106" s="11" customFormat="1" x14ac:dyDescent="0.2"/>
    <row r="107" s="11" customFormat="1" x14ac:dyDescent="0.2"/>
    <row r="108" s="11" customFormat="1" x14ac:dyDescent="0.2"/>
    <row r="109" s="11" customFormat="1" x14ac:dyDescent="0.2"/>
    <row r="110" s="11" customFormat="1" x14ac:dyDescent="0.2"/>
    <row r="111" s="11" customFormat="1" x14ac:dyDescent="0.2"/>
    <row r="112" s="11" customFormat="1" x14ac:dyDescent="0.2"/>
    <row r="113" s="11" customFormat="1" x14ac:dyDescent="0.2"/>
    <row r="114" s="11" customFormat="1" x14ac:dyDescent="0.2"/>
    <row r="115" s="11" customFormat="1" x14ac:dyDescent="0.2"/>
    <row r="116" s="11" customFormat="1" x14ac:dyDescent="0.2"/>
    <row r="117" s="11" customFormat="1" x14ac:dyDescent="0.2"/>
    <row r="118" s="11" customFormat="1" x14ac:dyDescent="0.2"/>
    <row r="119" s="11" customFormat="1" x14ac:dyDescent="0.2"/>
    <row r="120" s="11" customFormat="1" x14ac:dyDescent="0.2"/>
    <row r="121" s="11" customFormat="1" x14ac:dyDescent="0.2"/>
    <row r="122" s="11" customFormat="1" x14ac:dyDescent="0.2"/>
    <row r="123" s="11" customFormat="1" x14ac:dyDescent="0.2"/>
    <row r="124" s="11" customFormat="1" x14ac:dyDescent="0.2"/>
    <row r="125" s="11" customFormat="1" x14ac:dyDescent="0.2"/>
    <row r="126" s="11" customFormat="1" x14ac:dyDescent="0.2"/>
    <row r="127" s="11" customFormat="1" x14ac:dyDescent="0.2"/>
    <row r="128" s="11" customFormat="1" x14ac:dyDescent="0.2"/>
    <row r="129" s="11" customFormat="1" x14ac:dyDescent="0.2"/>
    <row r="130" s="11" customFormat="1" x14ac:dyDescent="0.2"/>
    <row r="131" s="11" customFormat="1" x14ac:dyDescent="0.2"/>
    <row r="132" s="11" customFormat="1" x14ac:dyDescent="0.2"/>
    <row r="133" s="11" customFormat="1" x14ac:dyDescent="0.2"/>
    <row r="134" s="11" customFormat="1" x14ac:dyDescent="0.2"/>
    <row r="135" s="11" customFormat="1" x14ac:dyDescent="0.2"/>
    <row r="136" s="11" customFormat="1" x14ac:dyDescent="0.2"/>
    <row r="137" s="11" customFormat="1" x14ac:dyDescent="0.2"/>
    <row r="138" s="11" customFormat="1" x14ac:dyDescent="0.2"/>
    <row r="139" s="11" customFormat="1" x14ac:dyDescent="0.2"/>
    <row r="140" s="11" customFormat="1" x14ac:dyDescent="0.2"/>
    <row r="141" s="11" customFormat="1" x14ac:dyDescent="0.2"/>
    <row r="142" s="11" customFormat="1" x14ac:dyDescent="0.2"/>
    <row r="143" s="11" customFormat="1" x14ac:dyDescent="0.2"/>
    <row r="144" s="11" customFormat="1" x14ac:dyDescent="0.2"/>
    <row r="145" s="11" customFormat="1" x14ac:dyDescent="0.2"/>
    <row r="146" s="11" customFormat="1" x14ac:dyDescent="0.2"/>
    <row r="147" s="11" customFormat="1" x14ac:dyDescent="0.2"/>
    <row r="148" s="11" customFormat="1" x14ac:dyDescent="0.2"/>
    <row r="149" s="11" customFormat="1" x14ac:dyDescent="0.2"/>
    <row r="150" s="11" customFormat="1" x14ac:dyDescent="0.2"/>
    <row r="151" s="11" customFormat="1" x14ac:dyDescent="0.2"/>
    <row r="152" s="11" customFormat="1" x14ac:dyDescent="0.2"/>
    <row r="153" s="11" customFormat="1" x14ac:dyDescent="0.2"/>
    <row r="154" s="11" customFormat="1" x14ac:dyDescent="0.2"/>
    <row r="155" s="11" customFormat="1" x14ac:dyDescent="0.2"/>
    <row r="156" s="11" customFormat="1" x14ac:dyDescent="0.2"/>
    <row r="157" s="11" customFormat="1" x14ac:dyDescent="0.2"/>
    <row r="158" s="11" customFormat="1" x14ac:dyDescent="0.2"/>
    <row r="159" s="11" customFormat="1" x14ac:dyDescent="0.2"/>
    <row r="160" s="11" customFormat="1" x14ac:dyDescent="0.2"/>
    <row r="161" s="11" customFormat="1" x14ac:dyDescent="0.2"/>
    <row r="162" s="11" customFormat="1" x14ac:dyDescent="0.2"/>
    <row r="163" s="11" customFormat="1" x14ac:dyDescent="0.2"/>
    <row r="164" s="11" customFormat="1" x14ac:dyDescent="0.2"/>
    <row r="165" s="11" customFormat="1" x14ac:dyDescent="0.2"/>
    <row r="166" s="11" customFormat="1" x14ac:dyDescent="0.2"/>
    <row r="167" s="11" customFormat="1" x14ac:dyDescent="0.2"/>
    <row r="168" s="11" customFormat="1" x14ac:dyDescent="0.2"/>
    <row r="169" s="11" customFormat="1" x14ac:dyDescent="0.2"/>
    <row r="170" s="11" customFormat="1" x14ac:dyDescent="0.2"/>
    <row r="171" s="11" customFormat="1" x14ac:dyDescent="0.2"/>
    <row r="172" s="11" customFormat="1" x14ac:dyDescent="0.2"/>
    <row r="173" s="11" customFormat="1" x14ac:dyDescent="0.2"/>
    <row r="174" s="11" customFormat="1" x14ac:dyDescent="0.2"/>
    <row r="175" s="11" customFormat="1" x14ac:dyDescent="0.2"/>
    <row r="176" s="11" customFormat="1" x14ac:dyDescent="0.2"/>
    <row r="177" s="11" customFormat="1" x14ac:dyDescent="0.2"/>
    <row r="178" s="11" customFormat="1" x14ac:dyDescent="0.2"/>
    <row r="179" s="11" customFormat="1" x14ac:dyDescent="0.2"/>
    <row r="180" s="11" customFormat="1" x14ac:dyDescent="0.2"/>
    <row r="181" s="11" customFormat="1" x14ac:dyDescent="0.2"/>
    <row r="182" s="11" customFormat="1" x14ac:dyDescent="0.2"/>
    <row r="183" s="11" customFormat="1" x14ac:dyDescent="0.2"/>
    <row r="184" s="11" customFormat="1" x14ac:dyDescent="0.2"/>
    <row r="185" s="11" customFormat="1" x14ac:dyDescent="0.2"/>
    <row r="186" s="11" customFormat="1" x14ac:dyDescent="0.2"/>
    <row r="187" s="11" customFormat="1" x14ac:dyDescent="0.2"/>
    <row r="188" s="11" customFormat="1" x14ac:dyDescent="0.2"/>
    <row r="189" s="11" customFormat="1" x14ac:dyDescent="0.2"/>
    <row r="190" s="11" customFormat="1" x14ac:dyDescent="0.2"/>
    <row r="191" s="11" customFormat="1" x14ac:dyDescent="0.2"/>
    <row r="192" s="11" customFormat="1" x14ac:dyDescent="0.2"/>
    <row r="193" s="11" customFormat="1" x14ac:dyDescent="0.2"/>
    <row r="194" s="11" customFormat="1" x14ac:dyDescent="0.2"/>
    <row r="195" s="11" customFormat="1" x14ac:dyDescent="0.2"/>
    <row r="196" s="11" customFormat="1" x14ac:dyDescent="0.2"/>
    <row r="197" s="11" customFormat="1" x14ac:dyDescent="0.2"/>
    <row r="198" s="11" customFormat="1" x14ac:dyDescent="0.2"/>
    <row r="199" s="11" customFormat="1" x14ac:dyDescent="0.2"/>
    <row r="200" s="11" customFormat="1" x14ac:dyDescent="0.2"/>
    <row r="201" s="11" customFormat="1" x14ac:dyDescent="0.2"/>
    <row r="202" s="11" customFormat="1" x14ac:dyDescent="0.2"/>
    <row r="203" s="11" customFormat="1" x14ac:dyDescent="0.2"/>
    <row r="204" s="11" customFormat="1" x14ac:dyDescent="0.2"/>
    <row r="205" s="11" customFormat="1" x14ac:dyDescent="0.2"/>
    <row r="206" s="11" customFormat="1" x14ac:dyDescent="0.2"/>
    <row r="207" s="11" customFormat="1" x14ac:dyDescent="0.2"/>
    <row r="208" s="11" customFormat="1" x14ac:dyDescent="0.2"/>
    <row r="209" s="11" customFormat="1" x14ac:dyDescent="0.2"/>
    <row r="210" s="11" customFormat="1" x14ac:dyDescent="0.2"/>
    <row r="211" s="11" customFormat="1" x14ac:dyDescent="0.2"/>
    <row r="212" s="11" customFormat="1" x14ac:dyDescent="0.2"/>
    <row r="213" s="11" customFormat="1" x14ac:dyDescent="0.2"/>
    <row r="214" s="11" customFormat="1" x14ac:dyDescent="0.2"/>
    <row r="215" s="11" customFormat="1" x14ac:dyDescent="0.2"/>
    <row r="216" s="11" customFormat="1" x14ac:dyDescent="0.2"/>
    <row r="217" s="11" customFormat="1" x14ac:dyDescent="0.2"/>
    <row r="218" s="11" customFormat="1" x14ac:dyDescent="0.2"/>
    <row r="219" s="11" customFormat="1" x14ac:dyDescent="0.2"/>
    <row r="220" s="11" customFormat="1" x14ac:dyDescent="0.2"/>
    <row r="221" s="11" customFormat="1" x14ac:dyDescent="0.2"/>
    <row r="222" s="11" customFormat="1" x14ac:dyDescent="0.2"/>
    <row r="223" s="11" customFormat="1" x14ac:dyDescent="0.2"/>
    <row r="224" s="11" customFormat="1" x14ac:dyDescent="0.2"/>
    <row r="225" s="11" customFormat="1" x14ac:dyDescent="0.2"/>
    <row r="226" s="11" customFormat="1" x14ac:dyDescent="0.2"/>
    <row r="227" s="11" customFormat="1" x14ac:dyDescent="0.2"/>
    <row r="228" s="11" customFormat="1" x14ac:dyDescent="0.2"/>
    <row r="229" s="11" customFormat="1" x14ac:dyDescent="0.2"/>
    <row r="230" s="11" customFormat="1" x14ac:dyDescent="0.2"/>
    <row r="231" s="11" customFormat="1" x14ac:dyDescent="0.2"/>
    <row r="232" s="11" customFormat="1" x14ac:dyDescent="0.2"/>
    <row r="233" s="11" customFormat="1" x14ac:dyDescent="0.2"/>
    <row r="234" s="11" customFormat="1" x14ac:dyDescent="0.2"/>
    <row r="235" s="11" customFormat="1" x14ac:dyDescent="0.2"/>
    <row r="236" s="11" customFormat="1" x14ac:dyDescent="0.2"/>
    <row r="237" s="11" customFormat="1" x14ac:dyDescent="0.2"/>
    <row r="238" s="11" customFormat="1" x14ac:dyDescent="0.2"/>
    <row r="239" s="11" customFormat="1" x14ac:dyDescent="0.2"/>
    <row r="240" s="11" customFormat="1" x14ac:dyDescent="0.2"/>
    <row r="241" s="11" customFormat="1" x14ac:dyDescent="0.2"/>
    <row r="242" s="11" customFormat="1" x14ac:dyDescent="0.2"/>
    <row r="243" s="11" customFormat="1" x14ac:dyDescent="0.2"/>
    <row r="244" s="11" customFormat="1" x14ac:dyDescent="0.2"/>
    <row r="245" s="11" customFormat="1" x14ac:dyDescent="0.2"/>
    <row r="246" s="11" customFormat="1" x14ac:dyDescent="0.2"/>
    <row r="247" s="11" customFormat="1" x14ac:dyDescent="0.2"/>
    <row r="248" s="11" customFormat="1" x14ac:dyDescent="0.2"/>
    <row r="249" s="11" customFormat="1" x14ac:dyDescent="0.2"/>
    <row r="250" s="11" customFormat="1" x14ac:dyDescent="0.2"/>
    <row r="251" s="11" customFormat="1" x14ac:dyDescent="0.2"/>
    <row r="252" s="11" customFormat="1" x14ac:dyDescent="0.2"/>
    <row r="253" s="11" customFormat="1" x14ac:dyDescent="0.2"/>
    <row r="254" s="11" customFormat="1" x14ac:dyDescent="0.2"/>
    <row r="255" s="11" customFormat="1" x14ac:dyDescent="0.2"/>
    <row r="256" s="11" customFormat="1" x14ac:dyDescent="0.2"/>
    <row r="257" s="11" customFormat="1" x14ac:dyDescent="0.2"/>
    <row r="258" s="11" customFormat="1" x14ac:dyDescent="0.2"/>
    <row r="259" s="11" customFormat="1" x14ac:dyDescent="0.2"/>
    <row r="260" s="11" customFormat="1" x14ac:dyDescent="0.2"/>
    <row r="261" s="11" customFormat="1" x14ac:dyDescent="0.2"/>
    <row r="262" s="11" customFormat="1" x14ac:dyDescent="0.2"/>
    <row r="263" s="11" customFormat="1" x14ac:dyDescent="0.2"/>
    <row r="264" s="11" customFormat="1" x14ac:dyDescent="0.2"/>
    <row r="265" s="11" customFormat="1" x14ac:dyDescent="0.2"/>
    <row r="266" s="11" customFormat="1" x14ac:dyDescent="0.2"/>
    <row r="267" s="11" customFormat="1" x14ac:dyDescent="0.2"/>
    <row r="268" s="11" customFormat="1" x14ac:dyDescent="0.2"/>
    <row r="269" s="11" customFormat="1" x14ac:dyDescent="0.2"/>
    <row r="270" s="11" customFormat="1" x14ac:dyDescent="0.2"/>
    <row r="271" s="11" customFormat="1" x14ac:dyDescent="0.2"/>
    <row r="272" s="11" customFormat="1" x14ac:dyDescent="0.2"/>
    <row r="273" s="11" customFormat="1" x14ac:dyDescent="0.2"/>
    <row r="274" s="11" customFormat="1" x14ac:dyDescent="0.2"/>
    <row r="275" s="11" customFormat="1" x14ac:dyDescent="0.2"/>
    <row r="276" s="11" customFormat="1" x14ac:dyDescent="0.2"/>
    <row r="277" s="11" customFormat="1" x14ac:dyDescent="0.2"/>
    <row r="278" s="11" customFormat="1" x14ac:dyDescent="0.2"/>
    <row r="279" s="11" customFormat="1" x14ac:dyDescent="0.2"/>
    <row r="280" s="11" customFormat="1" x14ac:dyDescent="0.2"/>
    <row r="281" s="11" customFormat="1" x14ac:dyDescent="0.2"/>
    <row r="282" s="11" customFormat="1" x14ac:dyDescent="0.2"/>
    <row r="283" s="11" customFormat="1" x14ac:dyDescent="0.2"/>
    <row r="284" s="11" customFormat="1" x14ac:dyDescent="0.2"/>
    <row r="285" s="11" customFormat="1" x14ac:dyDescent="0.2"/>
    <row r="286" s="11" customFormat="1" x14ac:dyDescent="0.2"/>
    <row r="287" s="11" customFormat="1" x14ac:dyDescent="0.2"/>
    <row r="288" s="11" customFormat="1" x14ac:dyDescent="0.2"/>
    <row r="289" s="11" customFormat="1" x14ac:dyDescent="0.2"/>
    <row r="290" s="11" customFormat="1" x14ac:dyDescent="0.2"/>
    <row r="291" s="11" customFormat="1" x14ac:dyDescent="0.2"/>
    <row r="292" s="11" customFormat="1" x14ac:dyDescent="0.2"/>
    <row r="293" s="11" customFormat="1" x14ac:dyDescent="0.2"/>
    <row r="294" s="11" customFormat="1" x14ac:dyDescent="0.2"/>
    <row r="295" s="11" customFormat="1" x14ac:dyDescent="0.2"/>
    <row r="296" s="11" customFormat="1" x14ac:dyDescent="0.2"/>
    <row r="297" s="11" customFormat="1" x14ac:dyDescent="0.2"/>
    <row r="298" s="11" customFormat="1" x14ac:dyDescent="0.2"/>
    <row r="299" s="11" customFormat="1" x14ac:dyDescent="0.2"/>
    <row r="300" s="11" customFormat="1" x14ac:dyDescent="0.2"/>
    <row r="301" s="11" customFormat="1" x14ac:dyDescent="0.2"/>
    <row r="302" s="11" customFormat="1" x14ac:dyDescent="0.2"/>
    <row r="303" s="11" customFormat="1" x14ac:dyDescent="0.2"/>
    <row r="304" s="11" customFormat="1" x14ac:dyDescent="0.2"/>
    <row r="305" s="11" customFormat="1" x14ac:dyDescent="0.2"/>
    <row r="306" s="11" customFormat="1" x14ac:dyDescent="0.2"/>
    <row r="307" s="11" customFormat="1" x14ac:dyDescent="0.2"/>
    <row r="308" s="11" customFormat="1" x14ac:dyDescent="0.2"/>
    <row r="309" s="11" customFormat="1" x14ac:dyDescent="0.2"/>
    <row r="310" s="11" customFormat="1" x14ac:dyDescent="0.2"/>
    <row r="311" s="11" customFormat="1" x14ac:dyDescent="0.2"/>
    <row r="312" s="11" customFormat="1" x14ac:dyDescent="0.2"/>
    <row r="313" s="11" customFormat="1" x14ac:dyDescent="0.2"/>
    <row r="314" s="11" customFormat="1" x14ac:dyDescent="0.2"/>
    <row r="315" s="11" customFormat="1" x14ac:dyDescent="0.2"/>
    <row r="316" s="11" customFormat="1" x14ac:dyDescent="0.2"/>
    <row r="317" s="11" customFormat="1" x14ac:dyDescent="0.2"/>
    <row r="318" s="11" customFormat="1" x14ac:dyDescent="0.2"/>
    <row r="319" s="11" customFormat="1" x14ac:dyDescent="0.2"/>
    <row r="320" s="11" customFormat="1" x14ac:dyDescent="0.2"/>
    <row r="321" s="11" customFormat="1" x14ac:dyDescent="0.2"/>
    <row r="322" s="11" customFormat="1" x14ac:dyDescent="0.2"/>
    <row r="323" s="11" customFormat="1" x14ac:dyDescent="0.2"/>
    <row r="324" s="11" customFormat="1" x14ac:dyDescent="0.2"/>
    <row r="325" s="11" customFormat="1" x14ac:dyDescent="0.2"/>
    <row r="326" s="11" customFormat="1" x14ac:dyDescent="0.2"/>
    <row r="327" s="11" customFormat="1" x14ac:dyDescent="0.2"/>
    <row r="328" s="11" customFormat="1" x14ac:dyDescent="0.2"/>
    <row r="329" s="11" customFormat="1" x14ac:dyDescent="0.2"/>
    <row r="330" s="11" customFormat="1" x14ac:dyDescent="0.2"/>
    <row r="331" s="11" customFormat="1" x14ac:dyDescent="0.2"/>
    <row r="332" s="11" customFormat="1" x14ac:dyDescent="0.2"/>
    <row r="333" s="11" customFormat="1" x14ac:dyDescent="0.2"/>
    <row r="334" s="11" customFormat="1" x14ac:dyDescent="0.2"/>
    <row r="335" s="11" customFormat="1" x14ac:dyDescent="0.2"/>
    <row r="336" s="11" customFormat="1" x14ac:dyDescent="0.2"/>
    <row r="337" s="11" customFormat="1" x14ac:dyDescent="0.2"/>
    <row r="338" s="11" customFormat="1" x14ac:dyDescent="0.2"/>
    <row r="339" s="11" customFormat="1" x14ac:dyDescent="0.2"/>
    <row r="340" s="11" customFormat="1" x14ac:dyDescent="0.2"/>
    <row r="341" s="11" customFormat="1" x14ac:dyDescent="0.2"/>
    <row r="342" s="11" customFormat="1" x14ac:dyDescent="0.2"/>
    <row r="343" s="11" customFormat="1" x14ac:dyDescent="0.2"/>
    <row r="344" s="11" customFormat="1" x14ac:dyDescent="0.2"/>
    <row r="345" s="11" customFormat="1" x14ac:dyDescent="0.2"/>
    <row r="346" s="11" customFormat="1" x14ac:dyDescent="0.2"/>
    <row r="347" s="11" customFormat="1" x14ac:dyDescent="0.2"/>
    <row r="348" s="11" customFormat="1" x14ac:dyDescent="0.2"/>
    <row r="349" s="11" customFormat="1" x14ac:dyDescent="0.2"/>
    <row r="350" s="11" customFormat="1" x14ac:dyDescent="0.2"/>
    <row r="351" s="11" customFormat="1" x14ac:dyDescent="0.2"/>
    <row r="352" s="11" customFormat="1" x14ac:dyDescent="0.2"/>
    <row r="353" s="11" customFormat="1" x14ac:dyDescent="0.2"/>
    <row r="354" s="11" customFormat="1" x14ac:dyDescent="0.2"/>
    <row r="355" s="11" customFormat="1" x14ac:dyDescent="0.2"/>
    <row r="356" s="11" customFormat="1" x14ac:dyDescent="0.2"/>
    <row r="357" s="11" customFormat="1" x14ac:dyDescent="0.2"/>
    <row r="358" s="11" customFormat="1" x14ac:dyDescent="0.2"/>
    <row r="359" s="11" customFormat="1" x14ac:dyDescent="0.2"/>
    <row r="360" s="11" customFormat="1" x14ac:dyDescent="0.2"/>
    <row r="361" s="11" customFormat="1" x14ac:dyDescent="0.2"/>
    <row r="362" s="11" customFormat="1" x14ac:dyDescent="0.2"/>
    <row r="363" s="11" customFormat="1" x14ac:dyDescent="0.2"/>
    <row r="364" s="11" customFormat="1" x14ac:dyDescent="0.2"/>
    <row r="365" s="11" customFormat="1" x14ac:dyDescent="0.2"/>
    <row r="366" s="11" customFormat="1" x14ac:dyDescent="0.2"/>
    <row r="367" s="11" customFormat="1" x14ac:dyDescent="0.2"/>
    <row r="368" s="11" customFormat="1" x14ac:dyDescent="0.2"/>
    <row r="369" s="11" customFormat="1" x14ac:dyDescent="0.2"/>
    <row r="370" s="11" customFormat="1" x14ac:dyDescent="0.2"/>
    <row r="371" s="11" customFormat="1" x14ac:dyDescent="0.2"/>
    <row r="372" s="11" customFormat="1" x14ac:dyDescent="0.2"/>
    <row r="373" s="11" customFormat="1" x14ac:dyDescent="0.2"/>
    <row r="374" s="11" customFormat="1" x14ac:dyDescent="0.2"/>
    <row r="375" s="11" customFormat="1" x14ac:dyDescent="0.2"/>
    <row r="376" s="11" customFormat="1" x14ac:dyDescent="0.2"/>
    <row r="377" s="11" customFormat="1" x14ac:dyDescent="0.2"/>
    <row r="378" s="11" customFormat="1" x14ac:dyDescent="0.2"/>
    <row r="379" s="11" customFormat="1" x14ac:dyDescent="0.2"/>
    <row r="380" s="11" customFormat="1" x14ac:dyDescent="0.2"/>
    <row r="381" s="11" customFormat="1" x14ac:dyDescent="0.2"/>
    <row r="382" s="11" customFormat="1" x14ac:dyDescent="0.2"/>
    <row r="383" s="11" customFormat="1" x14ac:dyDescent="0.2"/>
    <row r="384" s="11" customFormat="1" x14ac:dyDescent="0.2"/>
    <row r="385" s="11" customFormat="1" x14ac:dyDescent="0.2"/>
    <row r="386" s="11" customFormat="1" x14ac:dyDescent="0.2"/>
    <row r="387" s="11" customFormat="1" x14ac:dyDescent="0.2"/>
    <row r="388" s="11" customFormat="1" x14ac:dyDescent="0.2"/>
    <row r="389" s="11" customFormat="1" x14ac:dyDescent="0.2"/>
    <row r="390" s="11" customFormat="1" x14ac:dyDescent="0.2"/>
    <row r="391" s="11" customFormat="1" x14ac:dyDescent="0.2"/>
    <row r="392" s="11" customFormat="1" x14ac:dyDescent="0.2"/>
    <row r="393" s="11" customFormat="1" x14ac:dyDescent="0.2"/>
    <row r="394" s="11" customFormat="1" x14ac:dyDescent="0.2"/>
    <row r="395" s="11" customFormat="1" x14ac:dyDescent="0.2"/>
    <row r="396" s="11" customFormat="1" x14ac:dyDescent="0.2"/>
    <row r="397" s="11" customFormat="1" x14ac:dyDescent="0.2"/>
    <row r="398" s="11" customFormat="1" x14ac:dyDescent="0.2"/>
    <row r="399" s="11" customFormat="1" x14ac:dyDescent="0.2"/>
    <row r="400" s="11" customFormat="1" x14ac:dyDescent="0.2"/>
    <row r="401" s="11" customFormat="1" x14ac:dyDescent="0.2"/>
    <row r="402" s="11" customFormat="1" x14ac:dyDescent="0.2"/>
    <row r="403" s="11" customFormat="1" x14ac:dyDescent="0.2"/>
    <row r="404" s="11" customFormat="1" x14ac:dyDescent="0.2"/>
    <row r="405" s="11" customFormat="1" x14ac:dyDescent="0.2"/>
    <row r="406" s="11" customFormat="1" x14ac:dyDescent="0.2"/>
    <row r="407" s="11" customFormat="1" x14ac:dyDescent="0.2"/>
    <row r="408" s="11" customFormat="1" x14ac:dyDescent="0.2"/>
    <row r="409" s="11" customFormat="1" x14ac:dyDescent="0.2"/>
    <row r="410" s="11" customFormat="1" x14ac:dyDescent="0.2"/>
    <row r="411" s="11" customFormat="1" x14ac:dyDescent="0.2"/>
    <row r="412" s="11" customFormat="1" x14ac:dyDescent="0.2"/>
    <row r="413" s="11" customFormat="1" x14ac:dyDescent="0.2"/>
    <row r="414" s="11" customFormat="1" x14ac:dyDescent="0.2"/>
    <row r="415" s="11" customFormat="1" x14ac:dyDescent="0.2"/>
    <row r="416" s="11" customFormat="1" x14ac:dyDescent="0.2"/>
    <row r="417" s="11" customFormat="1" x14ac:dyDescent="0.2"/>
    <row r="418" s="11" customFormat="1" x14ac:dyDescent="0.2"/>
    <row r="419" s="11" customFormat="1" x14ac:dyDescent="0.2"/>
    <row r="420" s="11" customFormat="1" x14ac:dyDescent="0.2"/>
    <row r="421" s="11" customFormat="1" x14ac:dyDescent="0.2"/>
    <row r="422" s="11" customFormat="1" x14ac:dyDescent="0.2"/>
    <row r="423" s="11" customFormat="1" x14ac:dyDescent="0.2"/>
    <row r="424" s="11" customFormat="1" x14ac:dyDescent="0.2"/>
    <row r="425" s="11" customFormat="1" x14ac:dyDescent="0.2"/>
    <row r="426" s="11" customFormat="1" x14ac:dyDescent="0.2"/>
    <row r="427" s="11" customFormat="1" x14ac:dyDescent="0.2"/>
    <row r="428" s="11" customFormat="1" x14ac:dyDescent="0.2"/>
    <row r="429" s="11" customFormat="1" x14ac:dyDescent="0.2"/>
    <row r="430" s="11" customFormat="1" x14ac:dyDescent="0.2"/>
    <row r="431" s="11" customFormat="1" x14ac:dyDescent="0.2"/>
    <row r="432" s="11" customFormat="1" x14ac:dyDescent="0.2"/>
    <row r="433" spans="26:38" s="11" customFormat="1" x14ac:dyDescent="0.2"/>
    <row r="434" spans="26:38" s="11" customFormat="1" x14ac:dyDescent="0.2"/>
    <row r="435" spans="26:38" s="11" customFormat="1" x14ac:dyDescent="0.2"/>
    <row r="436" spans="26:38" s="11" customFormat="1" x14ac:dyDescent="0.2"/>
    <row r="437" spans="26:38" s="11" customFormat="1" x14ac:dyDescent="0.2"/>
    <row r="438" spans="26:38" s="11" customFormat="1" x14ac:dyDescent="0.2"/>
    <row r="439" spans="26:38" s="11" customFormat="1" x14ac:dyDescent="0.2">
      <c r="Z439" s="16"/>
      <c r="AB439" s="16"/>
      <c r="AG439" s="16"/>
      <c r="AH439" s="16"/>
      <c r="AI439" s="16"/>
      <c r="AJ439" s="16"/>
      <c r="AK439" s="16"/>
      <c r="AL439" s="16"/>
    </row>
    <row r="440" spans="26:38" s="11" customFormat="1" x14ac:dyDescent="0.2">
      <c r="Z440" s="16"/>
      <c r="AA440" s="16"/>
      <c r="AB440" s="16"/>
      <c r="AC440" s="16"/>
      <c r="AD440" s="16"/>
      <c r="AE440" s="16"/>
      <c r="AG440" s="16"/>
      <c r="AH440" s="16"/>
      <c r="AI440" s="16"/>
      <c r="AJ440" s="16"/>
      <c r="AK440" s="16"/>
      <c r="AL440" s="16"/>
    </row>
    <row r="441" spans="26:38" s="11" customFormat="1" x14ac:dyDescent="0.2">
      <c r="Z441" s="16"/>
      <c r="AA441" s="16"/>
      <c r="AB441" s="16"/>
      <c r="AC441" s="16"/>
      <c r="AD441" s="16"/>
      <c r="AE441" s="16"/>
      <c r="AG441" s="16"/>
      <c r="AH441" s="16"/>
      <c r="AI441" s="16"/>
      <c r="AJ441" s="16"/>
      <c r="AK441" s="16"/>
      <c r="AL441" s="16"/>
    </row>
    <row r="442" spans="26:38" s="11" customFormat="1" x14ac:dyDescent="0.2">
      <c r="Z442" s="16"/>
      <c r="AA442" s="16"/>
      <c r="AB442" s="16"/>
      <c r="AC442" s="16"/>
      <c r="AD442" s="16"/>
      <c r="AE442" s="16"/>
      <c r="AG442" s="16"/>
      <c r="AH442" s="16"/>
      <c r="AI442" s="16"/>
      <c r="AJ442" s="16"/>
      <c r="AK442" s="16"/>
      <c r="AL442" s="16"/>
    </row>
    <row r="443" spans="26:38" s="11" customFormat="1" x14ac:dyDescent="0.2"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</row>
    <row r="444" spans="26:38" s="11" customFormat="1" x14ac:dyDescent="0.2"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</row>
    <row r="445" spans="26:38" s="11" customFormat="1" x14ac:dyDescent="0.2"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</row>
    <row r="446" spans="26:38" s="11" customFormat="1" x14ac:dyDescent="0.2"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</row>
    <row r="447" spans="26:38" s="11" customFormat="1" x14ac:dyDescent="0.2"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</row>
    <row r="448" spans="26:38" s="11" customFormat="1" x14ac:dyDescent="0.2"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</row>
    <row r="449" spans="1:67" s="11" customFormat="1" x14ac:dyDescent="0.2">
      <c r="A449" s="16"/>
      <c r="B449" s="16"/>
      <c r="C449" s="16"/>
      <c r="D449" s="16"/>
      <c r="E449" s="16"/>
      <c r="F449" s="16"/>
      <c r="G449" s="16"/>
      <c r="H449" s="16"/>
      <c r="I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</row>
    <row r="450" spans="1:67" s="11" customFormat="1" x14ac:dyDescent="0.2">
      <c r="A450" s="16"/>
      <c r="B450" s="16"/>
      <c r="C450" s="16"/>
      <c r="D450" s="16"/>
      <c r="E450" s="16"/>
      <c r="F450" s="16"/>
      <c r="G450" s="16"/>
      <c r="H450" s="16"/>
      <c r="I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</row>
    <row r="451" spans="1:67" s="11" customFormat="1" x14ac:dyDescent="0.2">
      <c r="A451" s="16"/>
      <c r="B451" s="16"/>
      <c r="C451" s="16"/>
      <c r="D451" s="16"/>
      <c r="E451" s="16"/>
      <c r="F451" s="16"/>
      <c r="G451" s="16"/>
      <c r="H451" s="16"/>
      <c r="I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BJ451" s="16"/>
      <c r="BK451" s="16"/>
      <c r="BL451" s="16"/>
      <c r="BM451" s="16"/>
      <c r="BN451" s="16"/>
      <c r="BO451" s="16"/>
    </row>
  </sheetData>
  <sheetProtection selectLockedCells="1"/>
  <mergeCells count="76">
    <mergeCell ref="H2:I2"/>
    <mergeCell ref="C3:E3"/>
    <mergeCell ref="H3:I3"/>
    <mergeCell ref="F3:G3"/>
    <mergeCell ref="A3:B3"/>
    <mergeCell ref="E5:I5"/>
    <mergeCell ref="E6:I6"/>
    <mergeCell ref="E7:I7"/>
    <mergeCell ref="A4:D4"/>
    <mergeCell ref="E4:I4"/>
    <mergeCell ref="A54:B54"/>
    <mergeCell ref="B21:C21"/>
    <mergeCell ref="B26:C26"/>
    <mergeCell ref="B31:C31"/>
    <mergeCell ref="B22:C22"/>
    <mergeCell ref="B27:C27"/>
    <mergeCell ref="B30:C30"/>
    <mergeCell ref="B29:C29"/>
    <mergeCell ref="B25:C25"/>
    <mergeCell ref="B23:C23"/>
    <mergeCell ref="C54:E54"/>
    <mergeCell ref="E27:I27"/>
    <mergeCell ref="A32:D32"/>
    <mergeCell ref="F54:G54"/>
    <mergeCell ref="H54:I54"/>
    <mergeCell ref="B17:C17"/>
    <mergeCell ref="A1:I1"/>
    <mergeCell ref="F2:G2"/>
    <mergeCell ref="B5:C5"/>
    <mergeCell ref="B6:C6"/>
    <mergeCell ref="B9:C9"/>
    <mergeCell ref="A2:B2"/>
    <mergeCell ref="B7:C7"/>
    <mergeCell ref="C2:E2"/>
    <mergeCell ref="A36:I36"/>
    <mergeCell ref="B15:C15"/>
    <mergeCell ref="A37:I53"/>
    <mergeCell ref="E35:I35"/>
    <mergeCell ref="E34:I34"/>
    <mergeCell ref="E33:I33"/>
    <mergeCell ref="E21:I21"/>
    <mergeCell ref="E17:I17"/>
    <mergeCell ref="E13:I13"/>
    <mergeCell ref="E24:I24"/>
    <mergeCell ref="E28:I28"/>
    <mergeCell ref="E23:I23"/>
    <mergeCell ref="E26:I26"/>
    <mergeCell ref="E31:I31"/>
    <mergeCell ref="E32:I32"/>
    <mergeCell ref="E20:I20"/>
    <mergeCell ref="A8:D8"/>
    <mergeCell ref="A12:D12"/>
    <mergeCell ref="E11:I11"/>
    <mergeCell ref="E30:I30"/>
    <mergeCell ref="E25:I25"/>
    <mergeCell ref="E29:I29"/>
    <mergeCell ref="A16:D16"/>
    <mergeCell ref="A20:D20"/>
    <mergeCell ref="A24:D24"/>
    <mergeCell ref="A28:D28"/>
    <mergeCell ref="B19:C19"/>
    <mergeCell ref="B10:C10"/>
    <mergeCell ref="B14:C14"/>
    <mergeCell ref="B11:C11"/>
    <mergeCell ref="B13:C13"/>
    <mergeCell ref="B18:C18"/>
    <mergeCell ref="E8:I8"/>
    <mergeCell ref="E12:I12"/>
    <mergeCell ref="E22:I22"/>
    <mergeCell ref="E19:I19"/>
    <mergeCell ref="E14:I14"/>
    <mergeCell ref="E18:I18"/>
    <mergeCell ref="E15:I15"/>
    <mergeCell ref="E16:I16"/>
    <mergeCell ref="E10:I10"/>
    <mergeCell ref="E9:I9"/>
  </mergeCells>
  <phoneticPr fontId="0" type="noConversion"/>
  <dataValidations count="1">
    <dataValidation type="list" allowBlank="1" showInputMessage="1" showErrorMessage="1" sqref="A4 A32 A20 A24 A28 A12 A16 A8" xr:uid="{00000000-0002-0000-0000-000000000000}">
      <formula1>INDIRECT($C$2)</formula1>
    </dataValidation>
  </dataValidations>
  <printOptions horizontalCentered="1"/>
  <pageMargins left="0.19685039370078741" right="0.19685039370078741" top="0.39370078740157483" bottom="0.19685039370078741" header="0.51181102362204722" footer="0.39370078740157483"/>
  <pageSetup paperSize="9" fitToWidth="0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'Look ups'!$B$1:$B$5</xm:f>
          </x14:formula1>
          <xm:sqref>D29:D31 D5:D7 D9:D11 D13:D15 D17:D19 D21:D23 D25:D27 D33:D35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4"/>
  <sheetViews>
    <sheetView workbookViewId="0">
      <selection activeCell="E62" sqref="E62"/>
    </sheetView>
  </sheetViews>
  <sheetFormatPr defaultRowHeight="12.75" x14ac:dyDescent="0.2"/>
  <cols>
    <col min="5" max="5" width="12.85546875" customWidth="1"/>
    <col min="6" max="6" width="13.7109375" customWidth="1"/>
    <col min="14" max="14" width="14.7109375" customWidth="1"/>
  </cols>
  <sheetData>
    <row r="1" spans="1:16" x14ac:dyDescent="0.2">
      <c r="A1" s="1"/>
      <c r="B1" s="2" t="s">
        <v>82</v>
      </c>
      <c r="C1" s="2"/>
      <c r="D1" s="2"/>
      <c r="E1" s="2"/>
      <c r="F1" s="2" t="s">
        <v>83</v>
      </c>
      <c r="G1" s="2"/>
      <c r="H1" s="2"/>
      <c r="I1" s="2"/>
      <c r="J1" s="2" t="s">
        <v>84</v>
      </c>
      <c r="K1" s="2"/>
      <c r="L1" s="2"/>
      <c r="M1" s="2"/>
      <c r="N1" s="2"/>
      <c r="O1" s="2"/>
    </row>
    <row r="2" spans="1:16" x14ac:dyDescent="0.2">
      <c r="A2" s="3" t="s">
        <v>3</v>
      </c>
      <c r="B2" s="2"/>
      <c r="C2" s="4">
        <f>Main!E5</f>
        <v>0</v>
      </c>
      <c r="D2" s="2"/>
      <c r="E2" s="2"/>
      <c r="F2" s="2"/>
      <c r="G2" s="4">
        <f>Main!E6</f>
        <v>0</v>
      </c>
      <c r="H2" s="2"/>
      <c r="I2" s="2"/>
      <c r="J2" s="2"/>
      <c r="K2" s="4">
        <f>Main!E7</f>
        <v>0</v>
      </c>
      <c r="L2" s="2"/>
      <c r="M2" s="2"/>
      <c r="N2" s="2"/>
      <c r="O2" s="2"/>
    </row>
    <row r="3" spans="1:16" x14ac:dyDescent="0.2">
      <c r="A3" s="3" t="s">
        <v>6</v>
      </c>
      <c r="B3" s="2"/>
      <c r="C3" s="4">
        <f>Main!E9</f>
        <v>0</v>
      </c>
      <c r="D3" s="2"/>
      <c r="E3" s="2"/>
      <c r="F3" s="2"/>
      <c r="G3" s="4">
        <f>Main!E10</f>
        <v>0</v>
      </c>
      <c r="H3" s="2"/>
      <c r="I3" s="2"/>
      <c r="J3" s="2"/>
      <c r="K3" s="4">
        <f>Main!E11</f>
        <v>0</v>
      </c>
      <c r="L3" s="2"/>
      <c r="M3" s="2"/>
      <c r="N3" s="2"/>
      <c r="O3" s="2"/>
    </row>
    <row r="4" spans="1:16" x14ac:dyDescent="0.2">
      <c r="A4" s="3" t="s">
        <v>9</v>
      </c>
      <c r="B4" s="2"/>
      <c r="C4" s="4">
        <f>Main!E13</f>
        <v>0</v>
      </c>
      <c r="D4" s="2"/>
      <c r="E4" s="2"/>
      <c r="F4" s="2"/>
      <c r="G4" s="4">
        <f>Main!E14</f>
        <v>0</v>
      </c>
      <c r="H4" s="2"/>
      <c r="I4" s="2"/>
      <c r="J4" s="2"/>
      <c r="K4" s="4">
        <f>Main!E15</f>
        <v>0</v>
      </c>
      <c r="L4" s="2"/>
      <c r="M4" s="2"/>
      <c r="N4" s="2"/>
      <c r="O4" s="2"/>
    </row>
    <row r="5" spans="1:16" x14ac:dyDescent="0.2">
      <c r="A5" s="3" t="s">
        <v>10</v>
      </c>
      <c r="B5" s="2"/>
      <c r="C5" s="4">
        <f>Main!E17</f>
        <v>0</v>
      </c>
      <c r="D5" s="2"/>
      <c r="E5" s="2"/>
      <c r="F5" s="2"/>
      <c r="G5" s="4">
        <f>Main!E18</f>
        <v>0</v>
      </c>
      <c r="H5" s="2"/>
      <c r="I5" s="2"/>
      <c r="J5" s="2"/>
      <c r="K5" s="4">
        <f>Main!E19</f>
        <v>0</v>
      </c>
      <c r="L5" s="2"/>
      <c r="M5" s="2"/>
      <c r="N5" s="2"/>
      <c r="O5" s="2"/>
    </row>
    <row r="6" spans="1:16" x14ac:dyDescent="0.2">
      <c r="A6" s="3" t="s">
        <v>85</v>
      </c>
      <c r="B6" s="2"/>
      <c r="C6" s="4">
        <f>Main!E21</f>
        <v>0</v>
      </c>
      <c r="D6" s="2"/>
      <c r="E6" s="2"/>
      <c r="F6" s="2"/>
      <c r="G6" s="4">
        <f>Main!E22</f>
        <v>0</v>
      </c>
      <c r="H6" s="2"/>
      <c r="I6" s="2"/>
      <c r="J6" s="2"/>
      <c r="K6" s="4">
        <f>Main!E23</f>
        <v>0</v>
      </c>
      <c r="L6" s="2"/>
      <c r="M6" s="2"/>
      <c r="N6" s="2"/>
      <c r="O6" s="2"/>
    </row>
    <row r="7" spans="1:16" x14ac:dyDescent="0.2">
      <c r="A7" s="3" t="s">
        <v>11</v>
      </c>
      <c r="B7" s="2"/>
      <c r="C7" s="4">
        <f>Main!E25</f>
        <v>0</v>
      </c>
      <c r="D7" s="2"/>
      <c r="E7" s="2"/>
      <c r="F7" s="2"/>
      <c r="G7" s="4">
        <f>Main!E26</f>
        <v>0</v>
      </c>
      <c r="H7" s="2"/>
      <c r="I7" s="2"/>
      <c r="J7" s="2"/>
      <c r="K7" s="4">
        <f>Main!E27</f>
        <v>0</v>
      </c>
      <c r="L7" s="2"/>
      <c r="M7" s="2"/>
      <c r="N7" s="2"/>
      <c r="O7" s="2"/>
    </row>
    <row r="8" spans="1:16" x14ac:dyDescent="0.2">
      <c r="A8" s="3" t="s">
        <v>86</v>
      </c>
      <c r="B8" s="2"/>
      <c r="C8" s="4">
        <f>Main!E29</f>
        <v>0</v>
      </c>
      <c r="D8" s="2"/>
      <c r="E8" s="2"/>
      <c r="F8" s="2"/>
      <c r="G8" s="4">
        <f>Main!E30</f>
        <v>0</v>
      </c>
      <c r="H8" s="2"/>
      <c r="I8" s="2"/>
      <c r="J8" s="2"/>
      <c r="K8" s="4">
        <f>Main!E31</f>
        <v>0</v>
      </c>
      <c r="L8" s="2"/>
      <c r="M8" s="2"/>
      <c r="N8" s="2"/>
      <c r="O8" s="2"/>
    </row>
    <row r="9" spans="1:16" x14ac:dyDescent="0.2">
      <c r="A9" s="1"/>
      <c r="B9" s="2"/>
      <c r="C9" s="4"/>
      <c r="D9" s="2"/>
      <c r="E9" s="2"/>
      <c r="F9" s="2"/>
      <c r="G9" s="4"/>
      <c r="H9" s="2"/>
      <c r="I9" s="2"/>
      <c r="J9" s="2"/>
      <c r="K9" s="4"/>
      <c r="L9" s="2"/>
      <c r="M9" s="2"/>
      <c r="N9" s="2"/>
      <c r="O9" s="2"/>
    </row>
    <row r="10" spans="1:16" x14ac:dyDescent="0.2">
      <c r="A10" s="5" t="s">
        <v>87</v>
      </c>
      <c r="B10" s="2"/>
      <c r="C10" s="4">
        <f>AVERAGE(C2:C8)</f>
        <v>0</v>
      </c>
      <c r="D10" s="2"/>
      <c r="E10" s="2"/>
      <c r="F10" s="2"/>
      <c r="G10" s="4">
        <f>AVERAGE(G2:G8)</f>
        <v>0</v>
      </c>
      <c r="H10" s="2"/>
      <c r="I10" s="2"/>
      <c r="J10" s="2"/>
      <c r="K10" s="4">
        <f>AVERAGE(K2:K8)</f>
        <v>0</v>
      </c>
      <c r="L10" s="2"/>
      <c r="M10" s="2"/>
      <c r="N10" s="2"/>
      <c r="O10" s="2"/>
    </row>
    <row r="11" spans="1:16" x14ac:dyDescent="0.2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6" x14ac:dyDescent="0.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6" x14ac:dyDescent="0.2">
      <c r="A13" s="2" t="s">
        <v>88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">
      <c r="A14" s="1" t="s">
        <v>89</v>
      </c>
      <c r="B14" s="4">
        <v>1.1000000000000001</v>
      </c>
      <c r="C14" s="2" t="e">
        <f>IF(Main!#REF!&lt;1.7,1,0)</f>
        <v>#REF!</v>
      </c>
      <c r="D14" s="2" t="s">
        <v>90</v>
      </c>
      <c r="E14" s="4">
        <v>1.1000000000000001</v>
      </c>
      <c r="F14" s="2">
        <f>IF(Main!E5&lt;1.7,1,0)</f>
        <v>1</v>
      </c>
      <c r="G14" s="2"/>
      <c r="H14" s="4"/>
      <c r="I14" s="6" t="e">
        <f>Main!#REF!</f>
        <v>#REF!</v>
      </c>
      <c r="J14" s="2"/>
      <c r="K14" s="2"/>
      <c r="L14" s="2"/>
      <c r="M14" s="2"/>
      <c r="N14" s="2"/>
      <c r="O14" s="2"/>
      <c r="P14" s="2"/>
    </row>
    <row r="15" spans="1:16" x14ac:dyDescent="0.2">
      <c r="A15" s="1"/>
      <c r="B15" s="4">
        <v>1.3</v>
      </c>
      <c r="C15" s="2" t="e">
        <f>IF(Main!#REF!&lt;1.7,1,0)</f>
        <v>#REF!</v>
      </c>
      <c r="D15" s="2"/>
      <c r="E15" s="4">
        <v>1.2</v>
      </c>
      <c r="F15" s="2">
        <f>IF(Main!E6&lt;1.7,1,0)</f>
        <v>1</v>
      </c>
      <c r="G15" s="2"/>
      <c r="H15" s="4"/>
      <c r="I15" s="6"/>
      <c r="J15" s="2"/>
      <c r="K15" s="2"/>
      <c r="L15" s="2"/>
      <c r="M15" s="2"/>
      <c r="N15" s="2"/>
      <c r="O15" s="2"/>
      <c r="P15" s="2"/>
    </row>
    <row r="16" spans="1:16" x14ac:dyDescent="0.2">
      <c r="A16" s="1"/>
      <c r="B16" s="4">
        <v>1.4</v>
      </c>
      <c r="C16" s="2" t="e">
        <f>IF(Main!#REF!&lt;1.7,1,0)</f>
        <v>#REF!</v>
      </c>
      <c r="D16" s="2"/>
      <c r="E16" s="4">
        <v>1.3</v>
      </c>
      <c r="F16" s="7">
        <v>0</v>
      </c>
      <c r="G16" s="2"/>
      <c r="H16" s="4"/>
      <c r="I16" s="6"/>
      <c r="J16" s="2"/>
      <c r="K16" s="2"/>
      <c r="L16" s="2"/>
      <c r="M16" s="2"/>
      <c r="N16" s="2"/>
      <c r="O16" s="2"/>
      <c r="P16" s="2"/>
    </row>
    <row r="17" spans="1:16" x14ac:dyDescent="0.2">
      <c r="A17" s="1"/>
      <c r="B17" s="4">
        <v>2.2000000000000002</v>
      </c>
      <c r="C17" s="2" t="e">
        <f>IF(Main!#REF!&lt;1.7,1,0)</f>
        <v>#REF!</v>
      </c>
      <c r="D17" s="2"/>
      <c r="E17" s="4">
        <v>2.1</v>
      </c>
      <c r="F17" s="2">
        <f>IF(Main!E9&lt;1.7,1,0)</f>
        <v>1</v>
      </c>
      <c r="G17" s="2"/>
      <c r="H17" s="4"/>
      <c r="I17" s="6"/>
      <c r="J17" s="2"/>
      <c r="K17" s="2"/>
      <c r="L17" s="2"/>
      <c r="M17" s="2"/>
      <c r="N17" s="2"/>
      <c r="O17" s="2"/>
      <c r="P17" s="2"/>
    </row>
    <row r="18" spans="1:16" x14ac:dyDescent="0.2">
      <c r="A18" s="1"/>
      <c r="B18" s="4">
        <v>3.1</v>
      </c>
      <c r="C18" s="2" t="e">
        <f>IF(Main!#REF!&lt;1.7,1,0)</f>
        <v>#REF!</v>
      </c>
      <c r="D18" s="2"/>
      <c r="E18" s="4">
        <v>2.2000000000000002</v>
      </c>
      <c r="F18" s="2">
        <f>IF(Main!E10&lt;1.7,1,0)</f>
        <v>1</v>
      </c>
      <c r="G18" s="2"/>
      <c r="H18" s="4"/>
      <c r="I18" s="6"/>
      <c r="J18" s="2"/>
      <c r="K18" s="2"/>
      <c r="L18" s="2"/>
      <c r="M18" s="2"/>
      <c r="N18" s="2"/>
      <c r="O18" s="2"/>
      <c r="P18" s="2"/>
    </row>
    <row r="19" spans="1:16" x14ac:dyDescent="0.2">
      <c r="A19" s="1"/>
      <c r="B19" s="4">
        <v>3.3</v>
      </c>
      <c r="C19" s="2" t="e">
        <f>IF(Main!#REF!&lt;1.7,1,0)</f>
        <v>#REF!</v>
      </c>
      <c r="D19" s="2"/>
      <c r="E19" s="4">
        <v>2.2999999999999998</v>
      </c>
      <c r="F19" s="7">
        <v>0</v>
      </c>
      <c r="G19" s="2"/>
      <c r="H19" s="4"/>
      <c r="I19" s="6"/>
      <c r="J19" s="2"/>
      <c r="K19" s="2"/>
      <c r="L19" s="2"/>
      <c r="M19" s="2"/>
      <c r="N19" s="2"/>
      <c r="O19" s="2"/>
      <c r="P19" s="2"/>
    </row>
    <row r="20" spans="1:16" x14ac:dyDescent="0.2">
      <c r="A20" s="1"/>
      <c r="B20" s="4">
        <v>3.4</v>
      </c>
      <c r="C20" s="2" t="e">
        <f>IF(Main!#REF!&lt;1.7,1,0)</f>
        <v>#REF!</v>
      </c>
      <c r="D20" s="2"/>
      <c r="E20" s="4">
        <v>3.1</v>
      </c>
      <c r="F20" s="2">
        <f>IF(Main!E13&lt;1.7,1,0)</f>
        <v>1</v>
      </c>
      <c r="G20" s="2"/>
      <c r="H20" s="4"/>
      <c r="I20" s="6"/>
      <c r="J20" s="2"/>
      <c r="K20" s="2"/>
      <c r="L20" s="2"/>
      <c r="M20" s="2"/>
      <c r="N20" s="2"/>
      <c r="O20" s="2"/>
      <c r="P20" s="2"/>
    </row>
    <row r="21" spans="1:16" x14ac:dyDescent="0.2">
      <c r="A21" s="1"/>
      <c r="B21" s="4">
        <v>3.5</v>
      </c>
      <c r="C21" s="2" t="e">
        <f>IF(Main!#REF!&lt;1.7,1,0)</f>
        <v>#REF!</v>
      </c>
      <c r="D21" s="2"/>
      <c r="E21" s="4">
        <v>3.2</v>
      </c>
      <c r="F21" s="2">
        <f>IF(Main!E14&lt;1.7,1,0)</f>
        <v>1</v>
      </c>
      <c r="G21" s="2"/>
      <c r="H21" s="4"/>
      <c r="I21" s="6"/>
      <c r="J21" s="2"/>
      <c r="K21" s="2"/>
      <c r="L21" s="2"/>
      <c r="M21" s="2"/>
      <c r="N21" s="2"/>
      <c r="O21" s="2"/>
      <c r="P21" s="2"/>
    </row>
    <row r="22" spans="1:16" x14ac:dyDescent="0.2">
      <c r="A22" s="1"/>
      <c r="B22" s="4">
        <v>3.6</v>
      </c>
      <c r="C22" s="2" t="e">
        <f>IF(Main!#REF!&lt;1.7,1,0)</f>
        <v>#REF!</v>
      </c>
      <c r="D22" s="2"/>
      <c r="E22" s="4">
        <v>3.3</v>
      </c>
      <c r="F22" s="7">
        <v>0</v>
      </c>
      <c r="G22" s="2"/>
      <c r="H22" s="4"/>
      <c r="I22" s="6"/>
      <c r="J22" s="2"/>
      <c r="K22" s="2"/>
      <c r="L22" s="2"/>
      <c r="M22" s="2"/>
      <c r="N22" s="2"/>
      <c r="O22" s="2"/>
      <c r="P22" s="2"/>
    </row>
    <row r="23" spans="1:16" x14ac:dyDescent="0.2">
      <c r="A23" s="1"/>
      <c r="B23" s="4">
        <v>4.0999999999999996</v>
      </c>
      <c r="C23" s="7">
        <v>0</v>
      </c>
      <c r="D23" s="2"/>
      <c r="E23" s="4">
        <v>4.0999999999999996</v>
      </c>
      <c r="F23" s="2">
        <f>IF(Main!E17&lt;1.7,1,0)</f>
        <v>1</v>
      </c>
      <c r="G23" s="2"/>
      <c r="H23" s="4"/>
      <c r="I23" s="6"/>
      <c r="J23" s="2"/>
      <c r="K23" s="2"/>
      <c r="L23" s="2"/>
      <c r="M23" s="2"/>
      <c r="N23" s="2"/>
      <c r="O23" s="2"/>
      <c r="P23" s="2"/>
    </row>
    <row r="24" spans="1:16" x14ac:dyDescent="0.2">
      <c r="A24" s="1"/>
      <c r="B24" s="4">
        <v>4.2</v>
      </c>
      <c r="C24" s="7">
        <v>0</v>
      </c>
      <c r="D24" s="2"/>
      <c r="E24" s="4">
        <v>4.2</v>
      </c>
      <c r="F24" s="2">
        <f>IF(Main!E18&lt;1.7,1,0)</f>
        <v>1</v>
      </c>
      <c r="G24" s="2"/>
      <c r="H24" s="4"/>
      <c r="I24" s="6"/>
      <c r="J24" s="2"/>
      <c r="K24" s="2"/>
      <c r="L24" s="2"/>
      <c r="M24" s="2"/>
      <c r="N24" s="2"/>
      <c r="O24" s="2"/>
      <c r="P24" s="2"/>
    </row>
    <row r="25" spans="1:16" x14ac:dyDescent="0.2">
      <c r="A25" s="1"/>
      <c r="B25" s="4">
        <v>4.3</v>
      </c>
      <c r="C25" s="7">
        <v>0</v>
      </c>
      <c r="D25" s="2"/>
      <c r="E25" s="4">
        <v>4.3</v>
      </c>
      <c r="F25" s="7">
        <v>0</v>
      </c>
      <c r="G25" s="2"/>
      <c r="H25" s="4"/>
      <c r="I25" s="6"/>
      <c r="J25" s="2"/>
      <c r="K25" s="2"/>
      <c r="L25" s="2"/>
      <c r="M25" s="2"/>
      <c r="N25" s="2"/>
      <c r="O25" s="2"/>
      <c r="P25" s="2"/>
    </row>
    <row r="26" spans="1:16" x14ac:dyDescent="0.2">
      <c r="A26" s="1"/>
      <c r="B26" s="4">
        <v>4.4000000000000004</v>
      </c>
      <c r="C26" s="7">
        <v>0</v>
      </c>
      <c r="D26" s="2"/>
      <c r="E26" s="4">
        <v>5.0999999999999996</v>
      </c>
      <c r="F26" s="2">
        <f>IF(Main!E21&lt;1.7,1,0)</f>
        <v>1</v>
      </c>
      <c r="G26" s="2"/>
      <c r="H26" s="4"/>
      <c r="I26" s="6"/>
      <c r="J26" s="2"/>
      <c r="K26" s="2"/>
      <c r="L26" s="2"/>
      <c r="M26" s="2"/>
      <c r="N26" s="2"/>
      <c r="O26" s="2"/>
      <c r="P26" s="2"/>
    </row>
    <row r="27" spans="1:16" x14ac:dyDescent="0.2">
      <c r="A27" s="1"/>
      <c r="B27" s="4">
        <v>4.5</v>
      </c>
      <c r="C27" s="7">
        <v>0</v>
      </c>
      <c r="D27" s="2"/>
      <c r="E27" s="4">
        <v>5.2</v>
      </c>
      <c r="F27" s="2">
        <f>IF(Main!E22&lt;1.7,1,0)</f>
        <v>1</v>
      </c>
      <c r="G27" s="2"/>
      <c r="H27" s="4"/>
      <c r="I27" s="6"/>
      <c r="J27" s="2"/>
      <c r="K27" s="2"/>
      <c r="L27" s="2"/>
      <c r="M27" s="2"/>
      <c r="N27" s="2"/>
      <c r="O27" s="2"/>
      <c r="P27" s="2"/>
    </row>
    <row r="28" spans="1:16" x14ac:dyDescent="0.2">
      <c r="A28" s="1"/>
      <c r="B28" s="4">
        <v>4.5999999999999996</v>
      </c>
      <c r="C28" s="7">
        <v>0</v>
      </c>
      <c r="D28" s="2"/>
      <c r="E28" s="4">
        <v>5.3</v>
      </c>
      <c r="F28" s="7">
        <v>0</v>
      </c>
      <c r="G28" s="2"/>
      <c r="H28" s="4"/>
      <c r="I28" s="6"/>
      <c r="J28" s="2"/>
      <c r="K28" s="2"/>
      <c r="L28" s="2"/>
      <c r="M28" s="2"/>
      <c r="N28" s="2"/>
      <c r="O28" s="2"/>
      <c r="P28" s="2"/>
    </row>
    <row r="29" spans="1:16" x14ac:dyDescent="0.2">
      <c r="A29" s="1"/>
      <c r="B29" s="4">
        <v>4.7</v>
      </c>
      <c r="C29" s="7">
        <v>0</v>
      </c>
      <c r="D29" s="2"/>
      <c r="E29" s="4">
        <v>6.1</v>
      </c>
      <c r="F29" s="2">
        <f>IF(Main!E25&lt;1.7,1,0)</f>
        <v>1</v>
      </c>
      <c r="G29" s="2"/>
      <c r="H29" s="4"/>
      <c r="I29" s="6"/>
      <c r="J29" s="2"/>
      <c r="K29" s="2"/>
      <c r="L29" s="2"/>
      <c r="M29" s="2"/>
      <c r="N29" s="2"/>
      <c r="O29" s="2"/>
      <c r="P29" s="2"/>
    </row>
    <row r="30" spans="1:16" x14ac:dyDescent="0.2">
      <c r="A30" s="1"/>
      <c r="B30" s="4">
        <v>4.8</v>
      </c>
      <c r="C30" s="7">
        <v>0</v>
      </c>
      <c r="D30" s="2"/>
      <c r="E30" s="4">
        <v>6.2</v>
      </c>
      <c r="F30" s="2">
        <f>IF(Main!E26&lt;1.7,1,0)</f>
        <v>1</v>
      </c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">
      <c r="A31" s="1"/>
      <c r="B31" s="4">
        <v>5.0999999999999996</v>
      </c>
      <c r="C31" s="2" t="e">
        <f>IF(Main!#REF!&lt;1.7,1,0)</f>
        <v>#REF!</v>
      </c>
      <c r="D31" s="2"/>
      <c r="E31" s="4">
        <v>6.3</v>
      </c>
      <c r="F31" s="7"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">
      <c r="A32" s="1"/>
      <c r="B32" s="4">
        <v>5.2</v>
      </c>
      <c r="C32" s="2" t="e">
        <f>IF(Main!#REF!&lt;1.7,1,0)</f>
        <v>#REF!</v>
      </c>
      <c r="D32" s="2"/>
      <c r="E32" s="4">
        <v>7.1</v>
      </c>
      <c r="F32" s="2">
        <f>IF(Main!E29&lt;1.7,1,0)</f>
        <v>1</v>
      </c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">
      <c r="A33" s="1"/>
      <c r="B33" s="4">
        <v>5.3</v>
      </c>
      <c r="C33" s="2" t="e">
        <f>IF(Main!#REF!&lt;1.7,1,0)</f>
        <v>#REF!</v>
      </c>
      <c r="D33" s="2"/>
      <c r="E33" s="4">
        <v>7.2</v>
      </c>
      <c r="F33" s="2">
        <f>IF(Main!E30&lt;1.7,1,0)</f>
        <v>1</v>
      </c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">
      <c r="A34" s="1"/>
      <c r="B34" s="4">
        <v>5.4</v>
      </c>
      <c r="C34" s="2" t="e">
        <f>IF(Main!#REF!&lt;1.7,1,0)</f>
        <v>#REF!</v>
      </c>
      <c r="D34" s="2"/>
      <c r="E34" s="4">
        <v>7.3</v>
      </c>
      <c r="F34" s="7"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">
      <c r="A35" s="1"/>
      <c r="B35" s="2"/>
      <c r="C35" s="2" t="e">
        <f>SUM(C14:C34)</f>
        <v>#REF!</v>
      </c>
      <c r="D35" s="2"/>
      <c r="E35" s="2"/>
      <c r="F35" s="2">
        <f>SUM(F14:F34)</f>
        <v>14</v>
      </c>
      <c r="G35" s="2" t="e">
        <f>F35+C35</f>
        <v>#REF!</v>
      </c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">
      <c r="A38" s="1" t="s">
        <v>91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">
      <c r="A39" s="1" t="s">
        <v>92</v>
      </c>
      <c r="B39" s="2"/>
      <c r="C39" s="2"/>
      <c r="D39" s="2"/>
      <c r="E39" s="2"/>
      <c r="F39" s="2"/>
      <c r="G39" s="6" t="e">
        <f>SUM(Main!#REF!)</f>
        <v>#REF!</v>
      </c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">
      <c r="A40" s="1" t="s">
        <v>93</v>
      </c>
      <c r="B40" s="2"/>
      <c r="C40" s="2"/>
      <c r="D40" s="2"/>
      <c r="E40" s="2"/>
      <c r="F40" s="2"/>
      <c r="G40" s="6" t="e">
        <f>IF(AND(G39&gt;=2.45,C35&gt;0),2.4,G39)</f>
        <v>#REF!</v>
      </c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">
      <c r="A41" s="1" t="s">
        <v>94</v>
      </c>
      <c r="B41" s="2"/>
      <c r="C41" s="2"/>
      <c r="D41" s="2"/>
      <c r="E41" s="2"/>
      <c r="F41" s="2"/>
      <c r="G41" s="6" t="e">
        <f>IF(N57&lt;3,N57,IF(OR(Main!#REF!&lt;2.5,ISTEXT(Main!#REF!)),2.9,3))</f>
        <v>#REF!</v>
      </c>
      <c r="H41" s="2"/>
      <c r="I41" s="2"/>
      <c r="J41" s="2"/>
      <c r="K41" s="2"/>
      <c r="L41" s="2"/>
      <c r="M41" s="2"/>
      <c r="N41" s="2" t="s">
        <v>95</v>
      </c>
      <c r="O41" s="2" t="s">
        <v>96</v>
      </c>
      <c r="P41" s="2"/>
    </row>
    <row r="42" spans="1:16" x14ac:dyDescent="0.2">
      <c r="A42" s="1" t="s">
        <v>97</v>
      </c>
      <c r="B42" s="2"/>
      <c r="C42" s="2"/>
      <c r="D42" s="2"/>
      <c r="E42" s="2"/>
      <c r="F42" s="6" t="e">
        <f>IF(AND(G39&gt;=0.95,OR(Main!#REF!&lt;1,Main!#REF!&lt;1,Main!#REF!&lt;1,Main!#REF!&lt;1,Main!#REF!&lt;1)),1.4)</f>
        <v>#REF!</v>
      </c>
      <c r="G42" s="2"/>
      <c r="H42" s="2"/>
      <c r="I42" s="2" t="s">
        <v>98</v>
      </c>
      <c r="J42" s="2"/>
      <c r="K42" s="2"/>
      <c r="L42" s="2"/>
      <c r="M42" s="2" t="b">
        <f>IF(F$35=0,G40)</f>
        <v>0</v>
      </c>
      <c r="N42" s="2">
        <v>0</v>
      </c>
      <c r="O42" s="2">
        <v>3</v>
      </c>
      <c r="P42" s="2"/>
    </row>
    <row r="43" spans="1:16" x14ac:dyDescent="0.2">
      <c r="A43" s="1"/>
      <c r="B43" s="2"/>
      <c r="C43" s="2"/>
      <c r="D43" s="2"/>
      <c r="E43" s="2"/>
      <c r="F43" s="6" t="e">
        <f>IF(OR(AND(Main!#REF!&gt;=1,Main!#REF!&lt;1.1),AND(Main!#REF!&gt;=1,Main!#REF!&lt;1.1),AND(Main!#REF!&gt;=1,Main!#REF!&lt;1.1),AND(Main!#REF!&gt;=1,Main!#REF!&lt;1.1),AND(Main!#REF!&gt;=1,Main!#REF!&lt;1.1)),1.5)</f>
        <v>#REF!</v>
      </c>
      <c r="G43" s="2"/>
      <c r="H43" s="2"/>
      <c r="I43" s="2"/>
      <c r="J43" s="2"/>
      <c r="K43" s="2"/>
      <c r="L43" s="2"/>
      <c r="M43" s="2" t="e">
        <f>IF(AND(F$35=N43,G$40&gt;=$O43),$O43)</f>
        <v>#REF!</v>
      </c>
      <c r="N43" s="2">
        <v>1</v>
      </c>
      <c r="O43" s="2">
        <v>2.4</v>
      </c>
      <c r="P43" s="2"/>
    </row>
    <row r="44" spans="1:16" x14ac:dyDescent="0.2">
      <c r="A44" s="1"/>
      <c r="B44" s="2"/>
      <c r="C44" s="2"/>
      <c r="D44" s="2"/>
      <c r="E44" s="2"/>
      <c r="F44" s="6" t="e">
        <f>IF(OR(AND(Main!#REF!&gt;=1.1,Main!#REF!&lt;1.2),AND(Main!#REF!&gt;=1.1,Main!#REF!&lt;1.2),AND(Main!#REF!&gt;=1.1,Main!#REF!&lt;1.2),AND(Main!#REF!&gt;=1.1,Main!#REF!&lt;1.2),AND(Main!#REF!&gt;=1.1,Main!#REF!&lt;1.2)),1.6)</f>
        <v>#REF!</v>
      </c>
      <c r="G44" s="2"/>
      <c r="H44" s="2"/>
      <c r="I44" s="2"/>
      <c r="J44" s="2"/>
      <c r="K44" s="2"/>
      <c r="L44" s="2"/>
      <c r="M44" s="2" t="e">
        <f t="shared" ref="M44:M56" si="0">IF(AND(F$35=N44,G$40&gt;=$O44),$O44)</f>
        <v>#REF!</v>
      </c>
      <c r="N44" s="2">
        <v>2</v>
      </c>
      <c r="O44" s="2">
        <v>2.2999999999999998</v>
      </c>
      <c r="P44" s="2"/>
    </row>
    <row r="45" spans="1:16" x14ac:dyDescent="0.2">
      <c r="A45" s="1"/>
      <c r="B45" s="2"/>
      <c r="C45" s="2"/>
      <c r="D45" s="2"/>
      <c r="E45" s="2"/>
      <c r="F45" s="6" t="e">
        <f>IF(OR(AND(Main!#REF!&gt;=1.2,Main!#REF!&lt;1.3),AND(Main!#REF!&gt;=1.2,Main!#REF!&lt;1.3),AND(Main!#REF!&gt;=1.2,Main!#REF!&lt;1.3),AND(Main!#REF!&gt;=1.2,Main!#REF!&lt;1.3),AND(Main!#REF!&gt;=1.2,Main!#REF!&lt;1.3)),1.7)</f>
        <v>#REF!</v>
      </c>
      <c r="G45" s="2"/>
      <c r="H45" s="2"/>
      <c r="I45" s="2"/>
      <c r="J45" s="2"/>
      <c r="K45" s="2"/>
      <c r="L45" s="2"/>
      <c r="M45" s="2" t="e">
        <f t="shared" si="0"/>
        <v>#REF!</v>
      </c>
      <c r="N45" s="2">
        <v>3</v>
      </c>
      <c r="O45" s="2">
        <v>2.1</v>
      </c>
      <c r="P45" s="2"/>
    </row>
    <row r="46" spans="1:16" x14ac:dyDescent="0.2">
      <c r="A46" s="1"/>
      <c r="B46" s="2"/>
      <c r="C46" s="2"/>
      <c r="D46" s="2"/>
      <c r="E46" s="2"/>
      <c r="F46" s="6" t="e">
        <f>IF(OR(AND(Main!#REF!&gt;=1.3,Main!#REF!&lt;1.4),AND(Main!#REF!&gt;=1.3,Main!#REF!&lt;1.4),AND(Main!#REF!&gt;=1.3,Main!#REF!&lt;1.4),AND(Main!#REF!&gt;=1.3,Main!#REF!&lt;1.4),AND(Main!#REF!&gt;=1.3,Main!#REF!&lt;1.4)),1.8)</f>
        <v>#REF!</v>
      </c>
      <c r="G46" s="2"/>
      <c r="H46" s="2"/>
      <c r="I46" s="2"/>
      <c r="J46" s="2"/>
      <c r="K46" s="2"/>
      <c r="L46" s="2"/>
      <c r="M46" s="2" t="e">
        <f t="shared" si="0"/>
        <v>#REF!</v>
      </c>
      <c r="N46" s="2">
        <v>4</v>
      </c>
      <c r="O46" s="2">
        <v>2</v>
      </c>
      <c r="P46" s="2"/>
    </row>
    <row r="47" spans="1:16" x14ac:dyDescent="0.2">
      <c r="A47" s="1"/>
      <c r="B47" s="2"/>
      <c r="C47" s="2"/>
      <c r="D47" s="2"/>
      <c r="E47" s="2"/>
      <c r="F47" s="6" t="e">
        <f>IF(OR(AND(Main!#REF!&gt;=1.4,Main!#REF!&lt;1.5),AND(Main!#REF!&gt;=1.4,Main!#REF!&lt;1.5),AND(Main!#REF!&gt;=1.4,Main!#REF!&lt;1.5),AND(Main!#REF!&gt;=1.4,Main!#REF!&lt;1.5),AND(Main!#REF!&gt;=1.4,Main!#REF!&lt;1.5)),1.9)</f>
        <v>#REF!</v>
      </c>
      <c r="G47" s="2"/>
      <c r="H47" s="2"/>
      <c r="I47" s="2"/>
      <c r="J47" s="2"/>
      <c r="K47" s="2"/>
      <c r="L47" s="2"/>
      <c r="M47" s="2" t="e">
        <f t="shared" si="0"/>
        <v>#REF!</v>
      </c>
      <c r="N47" s="2">
        <v>5</v>
      </c>
      <c r="O47" s="2">
        <v>1.9</v>
      </c>
      <c r="P47" s="2"/>
    </row>
    <row r="48" spans="1:16" x14ac:dyDescent="0.2">
      <c r="A48" s="1"/>
      <c r="B48" s="2"/>
      <c r="C48" s="2"/>
      <c r="D48" s="2"/>
      <c r="E48" s="2"/>
      <c r="F48" s="6" t="e">
        <f>IF(OR(AND(Main!#REF!&gt;=1.5,Main!#REF!&lt;1.6),AND(Main!#REF!&gt;=1.5,Main!#REF!&lt;1.6),AND(Main!#REF!&gt;=1.5,Main!#REF!&lt;1.6),AND(Main!#REF!&gt;=1.5,Main!#REF!&lt;1.6),AND(Main!#REF!&gt;=1.5,Main!#REF!&lt;1.6)),2)</f>
        <v>#REF!</v>
      </c>
      <c r="G48" s="2"/>
      <c r="H48" s="2"/>
      <c r="I48" s="2"/>
      <c r="J48" s="2"/>
      <c r="K48" s="2"/>
      <c r="L48" s="2"/>
      <c r="M48" s="2" t="e">
        <f t="shared" si="0"/>
        <v>#REF!</v>
      </c>
      <c r="N48" s="2">
        <v>6</v>
      </c>
      <c r="O48" s="2">
        <v>1.7</v>
      </c>
      <c r="P48" s="2"/>
    </row>
    <row r="49" spans="1:16" x14ac:dyDescent="0.2">
      <c r="A49" s="1"/>
      <c r="B49" s="2"/>
      <c r="C49" s="2"/>
      <c r="D49" s="2"/>
      <c r="E49" s="2"/>
      <c r="F49" s="6" t="e">
        <f>IF(OR(AND(Main!#REF!&gt;=1.6,Main!#REF!&lt;1.7),AND(Main!#REF!&gt;=1.6,Main!#REF!&lt;1.7),AND(Main!#REF!&gt;=1.6,Main!#REF!&lt;1.7),AND(Main!#REF!&gt;=1.6,Main!#REF!&lt;1.7),AND(Main!#REF!&gt;=1.6,Main!#REF!&lt;1.7)),2.1)</f>
        <v>#REF!</v>
      </c>
      <c r="G49" s="2"/>
      <c r="H49" s="2"/>
      <c r="I49" s="2"/>
      <c r="J49" s="2"/>
      <c r="K49" s="2"/>
      <c r="L49" s="2"/>
      <c r="M49" s="2" t="e">
        <f t="shared" si="0"/>
        <v>#REF!</v>
      </c>
      <c r="N49" s="2">
        <v>7</v>
      </c>
      <c r="O49" s="2">
        <v>1.4</v>
      </c>
      <c r="P49" s="2"/>
    </row>
    <row r="50" spans="1:16" x14ac:dyDescent="0.2">
      <c r="A50" s="1"/>
      <c r="B50" s="2"/>
      <c r="C50" s="2"/>
      <c r="D50" s="2"/>
      <c r="E50" s="2"/>
      <c r="F50" s="6" t="e">
        <f>IF(OR(AND(Main!#REF!&gt;=1.7,Main!#REF!&lt;1.8),AND(Main!#REF!&gt;=1.7,Main!#REF!&lt;1.8),AND(Main!#REF!&gt;=1.7,Main!#REF!&lt;1.8),AND(Main!#REF!&gt;=1.7,Main!#REF!&lt;1.8),AND(Main!#REF!&gt;=1.7,Main!#REF!&lt;1.8)),2.2)</f>
        <v>#REF!</v>
      </c>
      <c r="G50" s="2"/>
      <c r="H50" s="2"/>
      <c r="I50" s="2"/>
      <c r="J50" s="2"/>
      <c r="K50" s="2"/>
      <c r="L50" s="2"/>
      <c r="M50" s="2" t="e">
        <f t="shared" si="0"/>
        <v>#REF!</v>
      </c>
      <c r="N50" s="2">
        <v>8</v>
      </c>
      <c r="O50" s="2">
        <v>1.3</v>
      </c>
      <c r="P50" s="2"/>
    </row>
    <row r="51" spans="1:16" x14ac:dyDescent="0.2">
      <c r="A51" s="1"/>
      <c r="B51" s="2"/>
      <c r="C51" s="2"/>
      <c r="D51" s="2"/>
      <c r="E51" s="2"/>
      <c r="F51" s="6" t="e">
        <f>IF(OR(AND(Main!#REF!&gt;=1.8,Main!#REF!&lt;1.9),AND(Main!#REF!&gt;=1.8,Main!#REF!&lt;1.9),AND(Main!#REF!&gt;=1.8,Main!#REF!&lt;1.9),AND(Main!#REF!&gt;=1.8,Main!#REF!&lt;1.9),AND(Main!#REF!&gt;=1.8,Main!#REF!&lt;1.9)),2.3)</f>
        <v>#REF!</v>
      </c>
      <c r="G51" s="2"/>
      <c r="H51" s="2"/>
      <c r="I51" s="2"/>
      <c r="J51" s="2"/>
      <c r="K51" s="2"/>
      <c r="L51" s="2"/>
      <c r="M51" s="2" t="e">
        <f t="shared" si="0"/>
        <v>#REF!</v>
      </c>
      <c r="N51" s="2">
        <v>9</v>
      </c>
      <c r="O51" s="2">
        <v>1.2</v>
      </c>
      <c r="P51" s="2"/>
    </row>
    <row r="52" spans="1:16" x14ac:dyDescent="0.2">
      <c r="A52" s="1"/>
      <c r="B52" s="2"/>
      <c r="C52" s="2"/>
      <c r="D52" s="2"/>
      <c r="E52" s="2"/>
      <c r="F52" s="6" t="e">
        <f>IF(OR(AND(Main!#REF!&gt;=1.9,Main!#REF!&lt;2),AND(Main!#REF!&gt;=1.9,Main!#REF!&lt;2),AND(Main!#REF!&gt;=1.9,Main!#REF!&lt;2),AND(Main!#REF!&gt;=1.9,Main!#REF!&lt;2),AND(Main!#REF!&gt;=1.9,Main!#REF!&lt;2)),2.4)</f>
        <v>#REF!</v>
      </c>
      <c r="G52" s="2"/>
      <c r="H52" s="2"/>
      <c r="I52" s="2"/>
      <c r="J52" s="2"/>
      <c r="K52" s="2"/>
      <c r="L52" s="2"/>
      <c r="M52" s="2" t="e">
        <f t="shared" si="0"/>
        <v>#REF!</v>
      </c>
      <c r="N52" s="2">
        <v>10</v>
      </c>
      <c r="O52" s="2">
        <v>1.1000000000000001</v>
      </c>
      <c r="P52" s="2"/>
    </row>
    <row r="53" spans="1:16" x14ac:dyDescent="0.2">
      <c r="A53" s="1"/>
      <c r="B53" s="2"/>
      <c r="C53" s="2"/>
      <c r="D53" s="2"/>
      <c r="E53" s="2"/>
      <c r="F53" s="6" t="e">
        <f>IF(OR(AND(Main!#REF!&gt;=2,Main!#REF!&lt;2.7),AND(Main!#REF!&gt;=2,Main!#REF!&lt;2.7),AND(Main!#REF!&gt;=2,Main!#REF!&lt;2.7),AND(Main!#REF!&gt;=2,Main!#REF!&lt;2.7),AND(Main!#REF!&gt;=2,Main!#REF!&lt;2.7)),2.9)</f>
        <v>#REF!</v>
      </c>
      <c r="G53" s="2"/>
      <c r="H53" s="2"/>
      <c r="I53" s="2"/>
      <c r="J53" s="2"/>
      <c r="K53" s="2"/>
      <c r="L53" s="2"/>
      <c r="M53" s="2" t="e">
        <f t="shared" si="0"/>
        <v>#REF!</v>
      </c>
      <c r="N53" s="2">
        <v>11</v>
      </c>
      <c r="O53" s="2">
        <v>1</v>
      </c>
      <c r="P53" s="2"/>
    </row>
    <row r="54" spans="1:16" x14ac:dyDescent="0.2">
      <c r="A54" s="1"/>
      <c r="B54" s="2"/>
      <c r="C54" s="2"/>
      <c r="D54" s="2"/>
      <c r="E54" s="2"/>
      <c r="F54" s="6" t="e">
        <f>IF(AND(G40&gt;=2.95,Main!#REF!&gt;=2.7,Main!#REF!&gt;=2.7,Main!#REF!&gt;=2.7,Main!#REF!&gt;=2.7,Main!#REF!&gt;=2.7),3)</f>
        <v>#REF!</v>
      </c>
      <c r="G54" s="2"/>
      <c r="H54" s="2"/>
      <c r="I54" s="2"/>
      <c r="J54" s="2"/>
      <c r="K54" s="2"/>
      <c r="L54" s="2"/>
      <c r="M54" s="2" t="e">
        <f t="shared" si="0"/>
        <v>#REF!</v>
      </c>
      <c r="N54" s="2">
        <v>12</v>
      </c>
      <c r="O54" s="2">
        <v>1</v>
      </c>
      <c r="P54" s="2"/>
    </row>
    <row r="55" spans="1:16" x14ac:dyDescent="0.2">
      <c r="A55" s="1" t="s">
        <v>99</v>
      </c>
      <c r="B55" s="2"/>
      <c r="C55" s="2"/>
      <c r="D55" s="2"/>
      <c r="E55" s="2"/>
      <c r="F55" s="2"/>
      <c r="G55" s="6" t="e">
        <f>IF(AND(SUM(F42:F54)&gt;0,MIN(F42:F54)&lt;G41),MIN(F42:F54),G41)</f>
        <v>#REF!</v>
      </c>
      <c r="H55" s="2"/>
      <c r="I55" s="2"/>
      <c r="J55" s="2"/>
      <c r="K55" s="2"/>
      <c r="L55" s="2"/>
      <c r="M55" s="2" t="e">
        <f t="shared" si="0"/>
        <v>#REF!</v>
      </c>
      <c r="N55" s="2">
        <v>13</v>
      </c>
      <c r="O55" s="2">
        <v>1</v>
      </c>
      <c r="P55" s="2"/>
    </row>
    <row r="56" spans="1:16" x14ac:dyDescent="0.2">
      <c r="A56" s="1"/>
      <c r="B56" s="2"/>
      <c r="C56" s="2"/>
      <c r="D56" s="2"/>
      <c r="E56" s="2"/>
      <c r="F56" s="2"/>
      <c r="G56" s="4"/>
      <c r="H56" s="2"/>
      <c r="I56" s="2"/>
      <c r="J56" s="2"/>
      <c r="K56" s="2"/>
      <c r="L56" s="2"/>
      <c r="M56" s="2" t="e">
        <f t="shared" si="0"/>
        <v>#REF!</v>
      </c>
      <c r="N56" s="2">
        <v>14</v>
      </c>
      <c r="O56" s="2">
        <v>1</v>
      </c>
      <c r="P56" s="2"/>
    </row>
    <row r="57" spans="1:16" x14ac:dyDescent="0.2">
      <c r="A57" s="90" t="s">
        <v>100</v>
      </c>
      <c r="B57" s="91"/>
      <c r="C57" s="2" t="e">
        <f>IF(G55&lt;0.95,H57,IF(AND((G55&gt;=0.95),AND(G55&lt;1.45)),H58,IF(AND((G55&gt;=1.45),AND(G55&lt;1.55)),H59,IF(AND((G55&gt;=1.55),AND(G55&lt;1.65)),H60,IF(AND((G55&gt;=1.65),AND(G55&lt;1.75)),H61,IF(AND((G55&gt;=1.75),AND(G55&lt;1.85)),H62))))))</f>
        <v>#REF!</v>
      </c>
      <c r="D57" s="2" t="e">
        <f>IF(G55&lt;0.95,G57,IF(AND((G55&gt;=0.95),AND(G55&lt;1.45)),G58,IF(AND((G55&gt;=1.45),AND(G55&lt;1.55)),G59,IF(AND((G55&gt;=1.55),AND(G55&lt;1.65)),G60,IF(AND((G55&gt;=1.65),AND(G55&lt;1.75)),G61,IF(AND((G55&gt;=1.75),AND(G55&lt;1.85)),G62))))))</f>
        <v>#REF!</v>
      </c>
      <c r="F57" s="8" t="s">
        <v>101</v>
      </c>
      <c r="G57" s="2" t="e">
        <f>IF(G55&lt;0.95,"  ")</f>
        <v>#REF!</v>
      </c>
      <c r="H57" s="2" t="e">
        <f>IF(G55&lt;0.95,"6 mth Suspension")</f>
        <v>#REF!</v>
      </c>
      <c r="I57" s="2"/>
      <c r="J57" s="2"/>
      <c r="K57" s="2"/>
      <c r="L57" s="2"/>
      <c r="M57" s="2"/>
      <c r="N57" s="6" t="e">
        <f>IF(SUM(M42:M56)=0,G40,SUM(M42:M56))</f>
        <v>#REF!</v>
      </c>
      <c r="O57" s="2"/>
      <c r="P57" s="2"/>
    </row>
    <row r="58" spans="1:16" x14ac:dyDescent="0.2">
      <c r="A58" s="91"/>
      <c r="B58" s="91"/>
      <c r="C58" s="2" t="e">
        <f>IF(AND((G55&gt;=1.85),AND(G55&lt;1.95)),H63,IF(AND((G55&gt;=1.95),AND(G55&lt;2.05)),H64,IF(AND((G55&gt;=2.05),AND(G55&lt;2.15)),H65,IF(AND((G55&gt;=2.15),AND(G55&lt;2.25)),H66,IF(AND((G55&gt;=2.25),AND(G55&lt;2.35)),H67)))))</f>
        <v>#REF!</v>
      </c>
      <c r="D58" s="2" t="e">
        <f>IF(AND((G55&gt;=1.85),AND(G55&lt;1.95)),G63,IF(AND((G55&gt;=1.95),AND(G55&lt;2.05)),G64,IF(AND((G55&gt;=2.05),AND(G55&lt;2.15)),G65,IF(AND((G55&gt;=2.15),AND(G55&lt;2.25)),G66,IF(AND((G55&gt;=2.25),AND(G55&lt;2.35)),G67)))))</f>
        <v>#REF!</v>
      </c>
      <c r="F58" s="8" t="s">
        <v>102</v>
      </c>
      <c r="G58" s="2" t="e">
        <f>IF(AND((G55&gt;=0.95),AND(G55&lt;1.45)),(Main!I2+(30.43803*2)))</f>
        <v>#REF!</v>
      </c>
      <c r="H58" s="2" t="e">
        <f>IF(AND((G55&gt;=0.95),AND(G55&lt;1.45)),"2 mth Full Review")</f>
        <v>#REF!</v>
      </c>
      <c r="I58" s="2"/>
      <c r="J58" s="2"/>
      <c r="K58" s="2"/>
      <c r="L58" s="2"/>
      <c r="M58" s="2"/>
      <c r="N58" s="2"/>
      <c r="O58" s="2"/>
      <c r="P58" s="2"/>
    </row>
    <row r="59" spans="1:16" x14ac:dyDescent="0.2">
      <c r="A59" s="2"/>
      <c r="B59" s="2"/>
      <c r="C59" s="2" t="e">
        <f>IF(AND((G55&gt;=2.35),AND(G55&lt;2.45)),H68,IF(AND((G55&gt;=2.45),AND(G55&lt;2.55)),H69,IF(AND((G55&gt;=2.55),AND(G55&lt;2.65)),H70,IF(AND((G55&gt;=2.65),AND(G55&lt;2.75)),H71,IF(AND((G55&gt;=2.75),AND(G55&lt;2.85)),H72)))))</f>
        <v>#REF!</v>
      </c>
      <c r="D59" s="2" t="e">
        <f>IF(AND((G55&gt;=2.35),AND(G55&lt;2.45)),G68,IF(AND((G55&gt;=2.45),AND(G55&lt;2.55)),G69,IF(AND((G55&gt;=2.55),AND(G55&lt;2.65)),G70,IF(AND((G55&gt;=2.65),AND(G55&lt;2.75)),G71,IF(AND((G55&gt;=2.75),AND(G55&lt;2.85)),G72)))))</f>
        <v>#REF!</v>
      </c>
      <c r="E59" s="2"/>
      <c r="F59" s="8" t="s">
        <v>103</v>
      </c>
      <c r="G59" s="2" t="e">
        <f>IF(AND((G55&gt;=1.45),AND(G55&lt;1.55)),(Main!I2+(30.43803*6)))</f>
        <v>#REF!</v>
      </c>
      <c r="H59" s="2" t="e">
        <f>IF(AND((G55&gt;=1.45),AND(G55&lt;1.55)), "6 months")</f>
        <v>#REF!</v>
      </c>
      <c r="I59" s="2"/>
      <c r="J59" s="2"/>
      <c r="K59" s="2"/>
      <c r="L59" s="2"/>
      <c r="M59" s="2"/>
      <c r="N59" s="2"/>
      <c r="O59" s="2"/>
      <c r="P59" s="2"/>
    </row>
    <row r="60" spans="1:16" x14ac:dyDescent="0.2">
      <c r="C60" s="2" t="e">
        <f>IF(AND((G55&gt;=2.85),AND(G55&lt;2.95)),H73,IF(AND((G55&gt;=2.95),AND(G55&lt;3.05)),H74))</f>
        <v>#REF!</v>
      </c>
      <c r="D60" s="9" t="e">
        <f>IF(AND((G55&gt;=2.85),AND(G55&lt;2.95)),G73,IF(AND((G55&gt;=2.95),AND(G55&lt;3.05)),G74))</f>
        <v>#REF!</v>
      </c>
      <c r="F60" s="8" t="s">
        <v>104</v>
      </c>
      <c r="G60" s="2" t="e">
        <f>IF(AND((G55&gt;=1.55),AND(G55&lt;1.65)),(Main!I2+(30.43803*7)))</f>
        <v>#REF!</v>
      </c>
      <c r="H60" t="e">
        <f>IF(AND((G55&gt;=1.55),AND(G55&lt;1.65)),"7 months")</f>
        <v>#REF!</v>
      </c>
    </row>
    <row r="61" spans="1:16" x14ac:dyDescent="0.2">
      <c r="D61" s="2"/>
      <c r="G61" s="2" t="e">
        <f>IF(AND((G55&gt;=1.65),AND(G55&lt;1.75)),(Main!I2+(30.43803*8)))</f>
        <v>#REF!</v>
      </c>
      <c r="H61" t="e">
        <f>IF(AND((G55&gt;=1.65),AND(G55&lt;1.75)),"8 months")</f>
        <v>#REF!</v>
      </c>
    </row>
    <row r="62" spans="1:16" x14ac:dyDescent="0.2">
      <c r="C62" t="s">
        <v>105</v>
      </c>
      <c r="D62" s="2"/>
      <c r="G62" s="2" t="e">
        <f>IF(AND((G55&gt;=1.75),AND(G55&lt;1.85)),(Main!I2+(30.43803*9)))</f>
        <v>#REF!</v>
      </c>
      <c r="H62" t="e">
        <f>IF(AND((G55&gt;=1.75),AND(G55&lt;1.85)),"9 months")</f>
        <v>#REF!</v>
      </c>
    </row>
    <row r="63" spans="1:16" x14ac:dyDescent="0.2">
      <c r="C63" s="2" t="e">
        <f>IF(AND((G55&gt;=0),AND(G55&lt;1.85)),C57,IF(AND((G55&gt;=1.85),AND(G55&lt;2.35)),C58,IF(AND((G55&gt;=2.35),AND(G55&lt;2.85)),C59,IF(AND((G55&gt;=2.85),AND(G55&lt;3.05)),C60))))</f>
        <v>#REF!</v>
      </c>
      <c r="D63" s="9" t="e">
        <f>IF(AND((G55&gt;=0),AND(G55&lt;1.85)),D57,IF(AND((G55&gt;=1.85),AND(G55&lt;2.35)),D58,IF(AND((G55&gt;=2.35),AND(G55&lt;2.85)),D59,IF(AND((G55&gt;=2.85),AND(G55&lt;3.05)),D60))))</f>
        <v>#REF!</v>
      </c>
      <c r="G63" s="2" t="e">
        <f>IF(AND((G55&gt;=1.85),AND(G55&lt;1.95)),(Main!I2+(30.43803*10)))</f>
        <v>#REF!</v>
      </c>
      <c r="H63" t="e">
        <f>IF(AND((G55&gt;=1.85),AND(G55&lt;1.95)),"10 months")</f>
        <v>#REF!</v>
      </c>
    </row>
    <row r="64" spans="1:16" x14ac:dyDescent="0.2">
      <c r="G64" s="2" t="e">
        <f>IF(AND((G55&gt;=1.95),AND(G55&lt;2.05)),(Main!I2+(30.43803*12)))</f>
        <v>#REF!</v>
      </c>
      <c r="H64" t="e">
        <f>IF(AND((G55&gt;=1.95),AND(G55&lt;2.05)),"12 months")</f>
        <v>#REF!</v>
      </c>
    </row>
    <row r="65" spans="7:8" x14ac:dyDescent="0.2">
      <c r="G65" s="2" t="e">
        <f>IF(AND((G55&gt;=2.05),AND(G55&lt;2.15)),(Main!I2+(30.43803*13)))</f>
        <v>#REF!</v>
      </c>
      <c r="H65" t="e">
        <f>IF(AND((G55&gt;=2.05),AND(G55&lt;2.15)),"13 months")</f>
        <v>#REF!</v>
      </c>
    </row>
    <row r="66" spans="7:8" x14ac:dyDescent="0.2">
      <c r="G66" s="2" t="e">
        <f>IF(AND((G55&gt;=2.15),AND(G55&lt;2.25)),(Main!I2+(30.43803*15)))</f>
        <v>#REF!</v>
      </c>
      <c r="H66" t="e">
        <f>IF(AND((G55&gt;=2.15),AND(G55&lt;2.25)),"15 months")</f>
        <v>#REF!</v>
      </c>
    </row>
    <row r="67" spans="7:8" x14ac:dyDescent="0.2">
      <c r="G67" s="2" t="e">
        <f>IF(AND((G55&gt;=2.25),AND(G55&lt;2.35)),(Main!I2+(30.43803*16)))</f>
        <v>#REF!</v>
      </c>
      <c r="H67" t="e">
        <f>IF(AND((G55&gt;=2.25),AND(G55&lt;2.35)),"16 months")</f>
        <v>#REF!</v>
      </c>
    </row>
    <row r="68" spans="7:8" x14ac:dyDescent="0.2">
      <c r="G68" s="2" t="e">
        <f>IF(AND((G55&gt;=2.35),AND(G55&lt;2.45)),(Main!I2+(30.43803*17)))</f>
        <v>#REF!</v>
      </c>
      <c r="H68" t="e">
        <f>IF(AND((G55&gt;=2.35),AND(G55&lt;2.45)),"17 months")</f>
        <v>#REF!</v>
      </c>
    </row>
    <row r="69" spans="7:8" x14ac:dyDescent="0.2">
      <c r="G69" s="2" t="e">
        <f>IF(AND((G55&gt;=2.45),AND(G55&lt;2.55)),(Main!I2+(30.43803*18)))</f>
        <v>#REF!</v>
      </c>
      <c r="H69" t="e">
        <f>IF(AND((G55&gt;=2.45),AND(G55&lt;2.55)),"18 months")</f>
        <v>#REF!</v>
      </c>
    </row>
    <row r="70" spans="7:8" x14ac:dyDescent="0.2">
      <c r="G70" s="2" t="e">
        <f>IF(AND((G55&gt;=2.55),AND(G55&lt;2.65)),(Main!I2+(30.43803*19)))</f>
        <v>#REF!</v>
      </c>
      <c r="H70" t="e">
        <f>IF(AND((G55&gt;=2.55),AND(G55&lt;2.65)),"19 months")</f>
        <v>#REF!</v>
      </c>
    </row>
    <row r="71" spans="7:8" x14ac:dyDescent="0.2">
      <c r="G71" s="2" t="e">
        <f>IF(AND((G55&gt;=2.65),AND(G55&lt;2.75)),(Main!I2+(30.43803*20)))</f>
        <v>#REF!</v>
      </c>
      <c r="H71" t="e">
        <f>IF(AND((G55&gt;=2.65),AND(G55&lt;2.75)),"20 months")</f>
        <v>#REF!</v>
      </c>
    </row>
    <row r="72" spans="7:8" x14ac:dyDescent="0.2">
      <c r="G72" s="2" t="e">
        <f>IF(AND((G55&gt;=2.75),AND(G55&lt;2.85)),(Main!I2+(30.43803*22)))</f>
        <v>#REF!</v>
      </c>
      <c r="H72" t="e">
        <f>IF(AND((G55&gt;=2.75),AND(G55&lt;2.85)),"22 months")</f>
        <v>#REF!</v>
      </c>
    </row>
    <row r="73" spans="7:8" x14ac:dyDescent="0.2">
      <c r="G73" s="2" t="e">
        <f>IF(AND((G55&gt;=2.85),AND(G55&lt;2.95)),(Main!I2+(30.43803*23)))</f>
        <v>#REF!</v>
      </c>
      <c r="H73" t="e">
        <f>IF(AND((G55&gt;=2.85),AND(G55&lt;2.95)),"23 months")</f>
        <v>#REF!</v>
      </c>
    </row>
    <row r="74" spans="7:8" x14ac:dyDescent="0.2">
      <c r="G74" s="9" t="e">
        <f>IF(AND((G55&gt;=2.95),AND(G55&lt;3.05)),(Main!I2+(30.43803*24)))</f>
        <v>#REF!</v>
      </c>
      <c r="H74" t="e">
        <f>IF(AND((G55&gt;=2.95),AND(G55&lt;3.05)),"24 months")</f>
        <v>#REF!</v>
      </c>
    </row>
  </sheetData>
  <sheetProtection password="DD15" sheet="1" objects="1" scenarios="1" selectLockedCells="1"/>
  <mergeCells count="1">
    <mergeCell ref="A57:B58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9"/>
  <sheetViews>
    <sheetView zoomScaleNormal="100" workbookViewId="0"/>
  </sheetViews>
  <sheetFormatPr defaultColWidth="9.140625" defaultRowHeight="15" x14ac:dyDescent="0.2"/>
  <cols>
    <col min="1" max="1" width="33" style="21" customWidth="1"/>
    <col min="2" max="2" width="11" style="22" customWidth="1"/>
    <col min="3" max="3" width="51.5703125" style="22" customWidth="1"/>
    <col min="4" max="4" width="32" style="22" customWidth="1"/>
    <col min="5" max="5" width="38.28515625" style="22" customWidth="1"/>
    <col min="6" max="8" width="9.140625" style="22"/>
    <col min="9" max="16384" width="9.140625" style="21"/>
  </cols>
  <sheetData>
    <row r="1" spans="1:7" x14ac:dyDescent="0.2">
      <c r="A1" s="26" t="s">
        <v>2</v>
      </c>
      <c r="B1" s="23" t="s">
        <v>5</v>
      </c>
      <c r="D1" s="26"/>
      <c r="E1" s="26"/>
      <c r="F1" s="26"/>
      <c r="G1" s="26"/>
    </row>
    <row r="2" spans="1:7" x14ac:dyDescent="0.2">
      <c r="A2" s="23" t="s">
        <v>12</v>
      </c>
      <c r="B2" s="23" t="s">
        <v>106</v>
      </c>
    </row>
    <row r="3" spans="1:7" x14ac:dyDescent="0.2">
      <c r="A3" s="23" t="s">
        <v>13</v>
      </c>
      <c r="B3" s="23" t="s">
        <v>107</v>
      </c>
      <c r="D3" s="23"/>
      <c r="E3" s="23"/>
      <c r="F3" s="23"/>
    </row>
    <row r="4" spans="1:7" x14ac:dyDescent="0.2">
      <c r="A4" s="23" t="s">
        <v>18</v>
      </c>
      <c r="B4" s="23" t="s">
        <v>108</v>
      </c>
      <c r="D4" s="23"/>
      <c r="E4" s="23"/>
      <c r="F4" s="23"/>
    </row>
    <row r="5" spans="1:7" x14ac:dyDescent="0.2">
      <c r="A5" s="23" t="s">
        <v>23</v>
      </c>
      <c r="B5" s="23" t="s">
        <v>0</v>
      </c>
      <c r="D5" s="23"/>
      <c r="E5" s="23"/>
      <c r="F5" s="23"/>
    </row>
    <row r="6" spans="1:7" x14ac:dyDescent="0.2">
      <c r="A6" s="23" t="s">
        <v>28</v>
      </c>
      <c r="C6" s="23"/>
      <c r="D6" s="23"/>
      <c r="E6" s="23"/>
      <c r="F6" s="23"/>
    </row>
    <row r="7" spans="1:7" x14ac:dyDescent="0.2">
      <c r="A7" s="23" t="s">
        <v>34</v>
      </c>
      <c r="C7" s="24"/>
      <c r="D7" s="23"/>
      <c r="F7" s="23"/>
    </row>
    <row r="8" spans="1:7" x14ac:dyDescent="0.2">
      <c r="A8" s="23" t="s">
        <v>38</v>
      </c>
      <c r="C8" s="24"/>
      <c r="D8" s="23"/>
      <c r="E8" s="25"/>
      <c r="F8" s="23"/>
    </row>
    <row r="9" spans="1:7" x14ac:dyDescent="0.2">
      <c r="A9" s="23" t="s">
        <v>42</v>
      </c>
      <c r="C9" s="24"/>
      <c r="D9" s="23"/>
      <c r="E9" s="23"/>
      <c r="F9" s="23"/>
    </row>
    <row r="10" spans="1:7" x14ac:dyDescent="0.2">
      <c r="A10" s="23" t="s">
        <v>46</v>
      </c>
      <c r="C10" s="23"/>
      <c r="D10" s="23"/>
      <c r="E10" s="23"/>
      <c r="F10" s="23"/>
    </row>
    <row r="11" spans="1:7" x14ac:dyDescent="0.2">
      <c r="A11" s="23" t="s">
        <v>50</v>
      </c>
      <c r="C11" s="23"/>
      <c r="D11" s="23"/>
      <c r="E11" s="23"/>
      <c r="F11" s="23"/>
    </row>
    <row r="12" spans="1:7" x14ac:dyDescent="0.2">
      <c r="A12" s="23" t="s">
        <v>54</v>
      </c>
      <c r="C12" s="23"/>
      <c r="D12" s="23"/>
      <c r="E12" s="23"/>
      <c r="F12" s="23"/>
    </row>
    <row r="13" spans="1:7" x14ac:dyDescent="0.2">
      <c r="A13" s="23" t="s">
        <v>109</v>
      </c>
      <c r="C13" s="23"/>
      <c r="D13" s="23"/>
      <c r="E13" s="23"/>
      <c r="F13" s="23"/>
    </row>
    <row r="14" spans="1:7" x14ac:dyDescent="0.2">
      <c r="A14" s="23" t="s">
        <v>60</v>
      </c>
      <c r="C14" s="23"/>
      <c r="D14" s="23"/>
      <c r="E14" s="23"/>
      <c r="F14" s="23"/>
    </row>
    <row r="15" spans="1:7" x14ac:dyDescent="0.2">
      <c r="A15" s="23" t="s">
        <v>63</v>
      </c>
      <c r="C15" s="23"/>
      <c r="D15" s="23"/>
      <c r="E15" s="23"/>
      <c r="F15" s="23"/>
    </row>
    <row r="16" spans="1:7" x14ac:dyDescent="0.2">
      <c r="A16" s="23" t="s">
        <v>66</v>
      </c>
      <c r="D16" s="23"/>
      <c r="E16" s="23"/>
      <c r="F16" s="23"/>
    </row>
    <row r="17" spans="1:6" x14ac:dyDescent="0.2">
      <c r="A17" s="23" t="s">
        <v>69</v>
      </c>
      <c r="D17" s="23"/>
      <c r="E17" s="23"/>
      <c r="F17" s="23"/>
    </row>
    <row r="18" spans="1:6" x14ac:dyDescent="0.2">
      <c r="A18" s="23" t="s">
        <v>72</v>
      </c>
      <c r="D18" s="23"/>
      <c r="E18" s="23"/>
      <c r="F18" s="23"/>
    </row>
    <row r="19" spans="1:6" x14ac:dyDescent="0.2">
      <c r="A19" s="23" t="s">
        <v>74</v>
      </c>
      <c r="D19" s="23"/>
      <c r="E19" s="23"/>
      <c r="F19" s="23"/>
    </row>
    <row r="20" spans="1:6" x14ac:dyDescent="0.2">
      <c r="A20" s="23"/>
      <c r="B20" s="23"/>
      <c r="E20" s="23"/>
      <c r="F20" s="23"/>
    </row>
    <row r="21" spans="1:6" x14ac:dyDescent="0.2">
      <c r="A21" s="23"/>
      <c r="B21" s="24"/>
      <c r="E21" s="23"/>
      <c r="F21" s="23"/>
    </row>
    <row r="22" spans="1:6" x14ac:dyDescent="0.2">
      <c r="A22" s="23"/>
      <c r="B22" s="24"/>
      <c r="E22" s="23"/>
      <c r="F22" s="23"/>
    </row>
    <row r="23" spans="1:6" x14ac:dyDescent="0.2">
      <c r="B23" s="24"/>
      <c r="E23" s="23"/>
      <c r="F23" s="23"/>
    </row>
    <row r="24" spans="1:6" x14ac:dyDescent="0.2">
      <c r="E24" s="23"/>
      <c r="F24" s="23"/>
    </row>
    <row r="25" spans="1:6" x14ac:dyDescent="0.2">
      <c r="B25" s="25"/>
      <c r="E25" s="23"/>
      <c r="F25" s="23"/>
    </row>
    <row r="26" spans="1:6" x14ac:dyDescent="0.2">
      <c r="E26" s="23"/>
      <c r="F26" s="23"/>
    </row>
    <row r="27" spans="1:6" x14ac:dyDescent="0.2">
      <c r="B27" s="23"/>
      <c r="E27" s="23"/>
      <c r="F27" s="23"/>
    </row>
    <row r="28" spans="1:6" x14ac:dyDescent="0.2">
      <c r="B28" s="23"/>
      <c r="E28" s="23"/>
    </row>
    <row r="29" spans="1:6" x14ac:dyDescent="0.2">
      <c r="B29" s="23"/>
      <c r="E29" s="23"/>
    </row>
    <row r="30" spans="1:6" x14ac:dyDescent="0.2">
      <c r="B30" s="23"/>
      <c r="E30" s="23"/>
    </row>
    <row r="31" spans="1:6" x14ac:dyDescent="0.2">
      <c r="B31" s="23"/>
      <c r="E31" s="23"/>
    </row>
    <row r="32" spans="1:6" x14ac:dyDescent="0.2">
      <c r="B32" s="23"/>
      <c r="E32" s="23"/>
    </row>
    <row r="33" spans="2:5" x14ac:dyDescent="0.2">
      <c r="B33" s="23"/>
      <c r="E33" s="23"/>
    </row>
    <row r="34" spans="2:5" x14ac:dyDescent="0.2">
      <c r="B34" s="23"/>
    </row>
    <row r="35" spans="2:5" x14ac:dyDescent="0.2">
      <c r="B35" s="23"/>
    </row>
    <row r="36" spans="2:5" x14ac:dyDescent="0.2">
      <c r="B36" s="23"/>
      <c r="C36" s="23"/>
    </row>
    <row r="37" spans="2:5" x14ac:dyDescent="0.2">
      <c r="B37" s="23"/>
      <c r="C37" s="23"/>
    </row>
    <row r="38" spans="2:5" x14ac:dyDescent="0.2">
      <c r="C38" s="23"/>
    </row>
    <row r="39" spans="2:5" x14ac:dyDescent="0.2">
      <c r="C39" s="23"/>
    </row>
  </sheetData>
  <pageMargins left="0.7" right="0.7" top="0.75" bottom="0.75" header="0.3" footer="0.3"/>
  <pageSetup orientation="portrait" r:id="rId1"/>
  <headerFooter>
    <oddHeader>&amp;L&amp;16&amp;F&amp;R&amp;G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Main</vt:lpstr>
      <vt:lpstr>Assist</vt:lpstr>
      <vt:lpstr>Look ups</vt:lpstr>
      <vt:lpstr>COF</vt:lpstr>
      <vt:lpstr>HVS</vt:lpstr>
      <vt:lpstr>LVV</vt:lpstr>
      <vt:lpstr>New_Entry</vt:lpstr>
      <vt:lpstr>Main!Print_Area</vt:lpstr>
      <vt:lpstr>Repair</vt:lpstr>
      <vt:lpstr>Used_Entry</vt:lpstr>
      <vt:lpstr>WOF</vt:lpstr>
    </vt:vector>
  </TitlesOfParts>
  <Manager/>
  <Company>LTSA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Bullock, Russell Brown</dc:creator>
  <cp:keywords/>
  <dc:description/>
  <cp:lastModifiedBy>Ivan Torstonson</cp:lastModifiedBy>
  <cp:revision/>
  <cp:lastPrinted>2022-07-07T08:44:38Z</cp:lastPrinted>
  <dcterms:created xsi:type="dcterms:W3CDTF">2003-06-04T04:11:13Z</dcterms:created>
  <dcterms:modified xsi:type="dcterms:W3CDTF">2023-11-29T19:56:01Z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2011-07-19T00:00:00Z</vt:filetime>
  </property>
  <property fmtid="{D5CDD505-2E9C-101B-9397-08002B2CF9AE}" pid="4" name="Objective-Id">
    <vt:lpwstr>A1200099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2011-07-19T00:00:00Z</vt:filetime>
  </property>
  <property fmtid="{D5CDD505-2E9C-101B-9397-08002B2CF9AE}" pid="8" name="Objective-ModificationStamp">
    <vt:filetime>2011-07-19T00:00:00Z</vt:filetime>
  </property>
  <property fmtid="{D5CDD505-2E9C-101B-9397-08002B2CF9AE}" pid="9" name="Objective-Owner">
    <vt:lpwstr>Kelly Menhennet</vt:lpwstr>
  </property>
  <property fmtid="{D5CDD505-2E9C-101B-9397-08002B2CF9AE}" pid="10" name="Objective-Path">
    <vt:lpwstr>File plan:Utilities:Templates:Driver and Vehicle Certification Unit:</vt:lpwstr>
  </property>
  <property fmtid="{D5CDD505-2E9C-101B-9397-08002B2CF9AE}" pid="11" name="Objective-Parent">
    <vt:lpwstr>Driver and Vehicle Certification Unit</vt:lpwstr>
  </property>
  <property fmtid="{D5CDD505-2E9C-101B-9397-08002B2CF9AE}" pid="12" name="Objective-State">
    <vt:lpwstr>Published</vt:lpwstr>
  </property>
  <property fmtid="{D5CDD505-2E9C-101B-9397-08002B2CF9AE}" pid="13" name="Objective-Title">
    <vt:lpwstr>PRS Electronic Score Sheet V3 2 October 2010 - Reviewers</vt:lpwstr>
  </property>
  <property fmtid="{D5CDD505-2E9C-101B-9397-08002B2CF9AE}" pid="14" name="Objective-Version">
    <vt:lpwstr>1.0</vt:lpwstr>
  </property>
  <property fmtid="{D5CDD505-2E9C-101B-9397-08002B2CF9AE}" pid="15" name="Objective-VersionComment">
    <vt:lpwstr>Version 2</vt:lpwstr>
  </property>
  <property fmtid="{D5CDD505-2E9C-101B-9397-08002B2CF9AE}" pid="16" name="Objective-VersionNumber">
    <vt:i4>2</vt:i4>
  </property>
  <property fmtid="{D5CDD505-2E9C-101B-9397-08002B2CF9AE}" pid="17" name="Objective-FileNumber">
    <vt:lpwstr/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</Properties>
</file>